
<file path=[Content_Types].xml><?xml version="1.0" encoding="utf-8"?>
<Types xmlns="http://schemas.openxmlformats.org/package/2006/content-types">
  <Default Extension="bin" ContentType="application/vnd.openxmlformats-officedocument.spreadsheetml.printerSettings"/>
  <Default Extension="D3408430" ContentType="image/png"/>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shawbrook-my.sharepoint.com/personal/laura_sneddon_shawbrook_co_uk/Documents/TML BTL Documents/"/>
    </mc:Choice>
  </mc:AlternateContent>
  <xr:revisionPtr revIDLastSave="0" documentId="8_{B4F49A83-C73D-4BBA-9DAB-1636FC582B97}" xr6:coauthVersionLast="47" xr6:coauthVersionMax="47" xr10:uidLastSave="{00000000-0000-0000-0000-000000000000}"/>
  <workbookProtection workbookAlgorithmName="SHA-512" workbookHashValue="Odz8EYgo1Ve0Ht/DTEx1CY97/REdeN6sLzeOBULEiTdKOV7GAMVgB7cQ1lmgG1ZKpNUSvHvHkBadDNThNIqoVQ==" workbookSaltValue="YEB4Gl0RxrpxdTp/KCAAmw==" workbookSpinCount="100000" lockStructure="1"/>
  <bookViews>
    <workbookView xWindow="-96" yWindow="-96" windowWidth="23232" windowHeight="13872" activeTab="1" xr2:uid="{00000000-000D-0000-FFFF-FFFF00000000}"/>
  </bookViews>
  <sheets>
    <sheet name="1. Portfolio Schedule" sheetId="10" r:id="rId1"/>
    <sheet name="Overview" sheetId="1" r:id="rId2"/>
    <sheet name="2. Business Plan" sheetId="3" r:id="rId3"/>
    <sheet name="3. Cashflow Statement" sheetId="6" r:id="rId4"/>
    <sheet name="4. Assets &amp; Liabilities" sheetId="7" r:id="rId5"/>
    <sheet name="Data Analysis (Client Schedule)" sheetId="9" state="hidden" r:id="rId6"/>
    <sheet name="AVM" sheetId="14" state="hidden" r:id="rId7"/>
    <sheet name="Data Analysis (Amendments)" sheetId="12" state="hidden" r:id="rId8"/>
    <sheet name="Data Organisation" sheetId="15" state="hidden" r:id="rId9"/>
    <sheet name="Dashboard" sheetId="13" state="hidden" r:id="rId10"/>
  </sheets>
  <definedNames>
    <definedName name="_xlnm._FilterDatabase" localSheetId="6" hidden="1">AVM!$B$13:$B$163</definedName>
    <definedName name="_xlnm._FilterDatabase" localSheetId="7" hidden="1">'Data Analysis (Amendments)'!$B$21:$N$171</definedName>
    <definedName name="_xlnm._FilterDatabase" localSheetId="5" hidden="1">'Data Analysis (Client Schedule)'!$B$9:$O$159</definedName>
    <definedName name="AVM">'Data Analysis (Client Schedule)'!$A$9:$BD$159</definedName>
    <definedName name="_xlnm.Print_Area" localSheetId="0">'1. Portfolio Schedule'!$B$1:$P$161</definedName>
    <definedName name="_xlnm.Print_Area" localSheetId="2">'2. Business Plan'!$B$1:$CN$39</definedName>
    <definedName name="_xlnm.Print_Area" localSheetId="3">'3. Cashflow Statement'!$B$1:$CN$31</definedName>
    <definedName name="_xlnm.Print_Area" localSheetId="4">'4. Assets &amp; Liabilities'!$B$1:$CN$54</definedName>
    <definedName name="_xlnm.Print_Area" localSheetId="1">Overview!$B$1:$CN$40</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 i="12" l="1"/>
  <c r="W5" i="12" s="1"/>
  <c r="X5" i="12" s="1"/>
  <c r="Y5" i="12" s="1"/>
  <c r="Z5" i="12" s="1"/>
  <c r="V6" i="12"/>
  <c r="W6" i="12" s="1"/>
  <c r="X6" i="12" s="1"/>
  <c r="Y6" i="12" s="1"/>
  <c r="Z6" i="12" s="1"/>
  <c r="V7" i="12"/>
  <c r="W7" i="12" s="1"/>
  <c r="X7" i="12" s="1"/>
  <c r="Y7" i="12" s="1"/>
  <c r="Z7" i="12" s="1"/>
  <c r="V8" i="12"/>
  <c r="W8" i="12" s="1"/>
  <c r="X8" i="12" s="1"/>
  <c r="Y8" i="12" s="1"/>
  <c r="Z8" i="12" s="1"/>
  <c r="V9" i="12"/>
  <c r="W9" i="12" s="1"/>
  <c r="X9" i="12" s="1"/>
  <c r="Y9" i="12" s="1"/>
  <c r="Z9" i="12" s="1"/>
  <c r="V10" i="12"/>
  <c r="W10" i="12" s="1"/>
  <c r="X10" i="12" s="1"/>
  <c r="Y10" i="12" s="1"/>
  <c r="Z10" i="12" s="1"/>
  <c r="V11" i="12"/>
  <c r="W11" i="12" s="1"/>
  <c r="X11" i="12" s="1"/>
  <c r="Y11" i="12" s="1"/>
  <c r="Z11" i="12" s="1"/>
  <c r="V12" i="12"/>
  <c r="W12" i="12" s="1"/>
  <c r="X12" i="12" s="1"/>
  <c r="Y12" i="12" s="1"/>
  <c r="Z12" i="12" s="1"/>
  <c r="V13" i="12"/>
  <c r="W13" i="12" s="1"/>
  <c r="X13" i="12" s="1"/>
  <c r="Y13" i="12" s="1"/>
  <c r="Z13" i="12" s="1"/>
  <c r="V14" i="12"/>
  <c r="W14" i="12" s="1"/>
  <c r="X14" i="12" s="1"/>
  <c r="Y14" i="12" s="1"/>
  <c r="Z14" i="12" s="1"/>
  <c r="V15" i="12"/>
  <c r="W15" i="12" s="1"/>
  <c r="X15" i="12" s="1"/>
  <c r="Y15" i="12" s="1"/>
  <c r="Z15" i="12" s="1"/>
  <c r="V16" i="12"/>
  <c r="W16" i="12" s="1"/>
  <c r="X16" i="12" s="1"/>
  <c r="Y16" i="12" s="1"/>
  <c r="Z16" i="12" s="1"/>
  <c r="V17" i="12"/>
  <c r="W17" i="12" s="1"/>
  <c r="X17" i="12" s="1"/>
  <c r="Y17" i="12" s="1"/>
  <c r="Z17" i="12" s="1"/>
  <c r="V18" i="12"/>
  <c r="W18" i="12" s="1"/>
  <c r="X18" i="12" s="1"/>
  <c r="Y18" i="12" s="1"/>
  <c r="Z18" i="12" s="1"/>
  <c r="C10" i="9" l="1"/>
  <c r="C159"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L186" i="9" l="1"/>
  <c r="L185" i="9"/>
  <c r="L184" i="9"/>
  <c r="L183" i="9"/>
  <c r="BS20" i="6" l="1"/>
  <c r="BW20" i="6" s="1"/>
  <c r="BS19" i="6"/>
  <c r="BW19" i="6" s="1"/>
  <c r="BW15" i="6" l="1"/>
  <c r="BW13" i="6"/>
  <c r="BW11" i="6"/>
  <c r="BW9" i="6"/>
  <c r="Q163" i="14" l="1"/>
  <c r="Q162" i="14"/>
  <c r="Q161" i="14"/>
  <c r="Q160" i="14"/>
  <c r="Q159" i="14"/>
  <c r="Q158" i="14"/>
  <c r="Q157" i="14"/>
  <c r="Q156" i="14"/>
  <c r="Q155" i="14"/>
  <c r="Q154" i="14"/>
  <c r="Q153" i="14"/>
  <c r="Q152" i="14"/>
  <c r="Q151" i="14"/>
  <c r="Q150" i="14"/>
  <c r="Q149" i="14"/>
  <c r="Q148" i="14"/>
  <c r="Q147" i="14"/>
  <c r="Q146" i="14"/>
  <c r="Q145" i="14"/>
  <c r="Q144" i="14"/>
  <c r="Q143" i="14"/>
  <c r="Q142" i="14"/>
  <c r="Q141" i="14"/>
  <c r="Q140" i="14"/>
  <c r="Q139" i="14"/>
  <c r="Q138" i="14"/>
  <c r="Q137" i="14"/>
  <c r="Q136" i="14"/>
  <c r="Q135" i="14"/>
  <c r="Q134" i="14"/>
  <c r="Q133" i="14"/>
  <c r="Q132" i="14"/>
  <c r="Q131" i="14"/>
  <c r="Q130" i="14"/>
  <c r="Q129" i="14"/>
  <c r="Q128" i="14"/>
  <c r="Q127" i="14"/>
  <c r="Q126" i="14"/>
  <c r="Q125" i="14"/>
  <c r="Q124" i="14"/>
  <c r="Q123" i="14"/>
  <c r="Q122" i="14"/>
  <c r="Q121" i="14"/>
  <c r="Q120" i="14"/>
  <c r="Q119" i="14"/>
  <c r="Q118" i="14"/>
  <c r="Q117" i="14"/>
  <c r="Q116" i="14"/>
  <c r="Q115" i="14"/>
  <c r="Q114" i="14"/>
  <c r="Q113" i="14"/>
  <c r="Q112" i="14"/>
  <c r="Q111" i="14"/>
  <c r="Q110" i="14"/>
  <c r="Q109" i="14"/>
  <c r="Q108" i="14"/>
  <c r="Q107" i="14"/>
  <c r="Q106" i="14"/>
  <c r="Q105" i="14"/>
  <c r="Q104" i="14"/>
  <c r="Q103" i="14"/>
  <c r="Q102" i="14"/>
  <c r="Q101" i="14"/>
  <c r="Q100" i="14"/>
  <c r="Q99" i="14"/>
  <c r="Q98" i="14"/>
  <c r="Q97" i="14"/>
  <c r="Q96" i="14"/>
  <c r="Q95" i="14"/>
  <c r="Q94" i="14"/>
  <c r="Q93" i="14"/>
  <c r="Q92" i="14"/>
  <c r="Q91" i="14"/>
  <c r="Q90" i="14"/>
  <c r="Q89" i="14"/>
  <c r="Q88" i="14"/>
  <c r="Q87" i="14"/>
  <c r="Q86" i="14"/>
  <c r="Q85" i="14"/>
  <c r="Q84" i="14"/>
  <c r="Q83" i="14"/>
  <c r="Q82" i="14"/>
  <c r="Q81" i="14"/>
  <c r="Q80" i="14"/>
  <c r="Q79" i="14"/>
  <c r="Q78" i="14"/>
  <c r="Q77" i="14"/>
  <c r="Q76" i="14"/>
  <c r="Q75" i="14"/>
  <c r="Q74" i="14"/>
  <c r="Q73" i="14"/>
  <c r="Q72" i="14"/>
  <c r="Q71" i="14"/>
  <c r="Q70" i="14"/>
  <c r="Q69" i="14"/>
  <c r="Q68" i="14"/>
  <c r="Q67" i="14"/>
  <c r="Q66" i="14"/>
  <c r="Q65" i="14"/>
  <c r="Q64" i="14"/>
  <c r="Q63" i="14"/>
  <c r="Q62" i="14"/>
  <c r="Q61" i="14"/>
  <c r="Q60" i="14"/>
  <c r="Q59" i="14"/>
  <c r="Q58" i="14"/>
  <c r="Q57" i="14"/>
  <c r="Q56" i="14"/>
  <c r="Q55" i="14"/>
  <c r="Q54" i="14"/>
  <c r="Q53" i="14"/>
  <c r="Q52" i="14"/>
  <c r="Q51" i="14"/>
  <c r="Q50" i="14"/>
  <c r="Q49" i="14"/>
  <c r="Q48" i="14"/>
  <c r="Q47" i="14"/>
  <c r="Q46" i="14"/>
  <c r="Q45" i="14"/>
  <c r="Q44" i="14"/>
  <c r="Q43" i="14"/>
  <c r="Q42" i="14"/>
  <c r="Q41" i="14"/>
  <c r="Q40" i="14"/>
  <c r="Q39" i="14"/>
  <c r="Q38" i="14"/>
  <c r="Q37" i="14"/>
  <c r="Q36" i="14"/>
  <c r="Q35" i="14"/>
  <c r="Q34" i="14"/>
  <c r="Q33" i="14"/>
  <c r="Q32" i="14"/>
  <c r="Q31" i="14"/>
  <c r="Q30" i="14"/>
  <c r="Q29" i="14"/>
  <c r="Q28" i="14"/>
  <c r="Q27" i="14"/>
  <c r="Q26" i="14"/>
  <c r="Q25" i="14"/>
  <c r="Q24" i="14"/>
  <c r="Q23" i="14"/>
  <c r="Q22" i="14"/>
  <c r="Q21" i="14"/>
  <c r="Q20" i="14"/>
  <c r="Q19" i="14"/>
  <c r="Q18" i="14"/>
  <c r="Q17" i="14"/>
  <c r="Q16" i="14"/>
  <c r="Q15" i="14"/>
  <c r="Q14" i="14"/>
  <c r="L163" i="14"/>
  <c r="L162" i="14"/>
  <c r="L161" i="14"/>
  <c r="L160" i="14"/>
  <c r="L159" i="14"/>
  <c r="L158" i="14"/>
  <c r="L157" i="14"/>
  <c r="L156" i="14"/>
  <c r="L155" i="14"/>
  <c r="L154" i="14"/>
  <c r="L153" i="14"/>
  <c r="L152" i="14"/>
  <c r="L151" i="14"/>
  <c r="L150" i="14"/>
  <c r="L149" i="14"/>
  <c r="L148" i="14"/>
  <c r="L147" i="14"/>
  <c r="L146" i="14"/>
  <c r="L145" i="14"/>
  <c r="L144" i="14"/>
  <c r="L143" i="14"/>
  <c r="L142" i="14"/>
  <c r="L141" i="14"/>
  <c r="L140" i="14"/>
  <c r="L139" i="14"/>
  <c r="L138" i="14"/>
  <c r="L137" i="14"/>
  <c r="L136" i="14"/>
  <c r="L135" i="14"/>
  <c r="L134" i="14"/>
  <c r="L133" i="14"/>
  <c r="L132" i="14"/>
  <c r="L131" i="14"/>
  <c r="L130" i="14"/>
  <c r="L129" i="14"/>
  <c r="L128" i="14"/>
  <c r="L127" i="14"/>
  <c r="L126" i="14"/>
  <c r="L125" i="14"/>
  <c r="L124" i="14"/>
  <c r="L123" i="14"/>
  <c r="L122" i="14"/>
  <c r="L121" i="14"/>
  <c r="L120" i="14"/>
  <c r="L119" i="14"/>
  <c r="L118" i="14"/>
  <c r="L117" i="14"/>
  <c r="L116" i="14"/>
  <c r="L115" i="14"/>
  <c r="L114" i="14"/>
  <c r="L113" i="14"/>
  <c r="L112" i="14"/>
  <c r="L111" i="14"/>
  <c r="L110" i="14"/>
  <c r="L109" i="14"/>
  <c r="L108" i="14"/>
  <c r="L107" i="14"/>
  <c r="L106" i="14"/>
  <c r="L105" i="14"/>
  <c r="L104" i="14"/>
  <c r="L103" i="14"/>
  <c r="L102" i="14"/>
  <c r="L101" i="14"/>
  <c r="L100" i="14"/>
  <c r="L99" i="14"/>
  <c r="L98" i="14"/>
  <c r="L97" i="14"/>
  <c r="L96" i="14"/>
  <c r="L95" i="14"/>
  <c r="L94" i="14"/>
  <c r="L93" i="14"/>
  <c r="L92" i="14"/>
  <c r="L91" i="14"/>
  <c r="L90" i="14"/>
  <c r="L89" i="14"/>
  <c r="L88" i="14"/>
  <c r="L87" i="14"/>
  <c r="L86" i="14"/>
  <c r="L85" i="14"/>
  <c r="L84" i="14"/>
  <c r="L83" i="14"/>
  <c r="L82" i="14"/>
  <c r="L81" i="14"/>
  <c r="L80" i="14"/>
  <c r="L79" i="14"/>
  <c r="L78" i="14"/>
  <c r="L77" i="14"/>
  <c r="L76" i="14"/>
  <c r="L75" i="14"/>
  <c r="L74" i="14"/>
  <c r="L73" i="14"/>
  <c r="L72" i="14"/>
  <c r="L71" i="14"/>
  <c r="L70" i="14"/>
  <c r="L69" i="14"/>
  <c r="L68" i="14"/>
  <c r="L67" i="14"/>
  <c r="L66" i="14"/>
  <c r="L65" i="14"/>
  <c r="L64" i="14"/>
  <c r="L63" i="14"/>
  <c r="L62" i="14"/>
  <c r="L61" i="14"/>
  <c r="L60" i="14"/>
  <c r="L59" i="14"/>
  <c r="L58" i="14"/>
  <c r="L57" i="14"/>
  <c r="L56" i="14"/>
  <c r="L55" i="14"/>
  <c r="L54" i="14"/>
  <c r="L53" i="14"/>
  <c r="L52" i="14"/>
  <c r="L51" i="14"/>
  <c r="L50" i="14"/>
  <c r="L49" i="14"/>
  <c r="L48" i="14"/>
  <c r="L47" i="14"/>
  <c r="L46" i="14"/>
  <c r="L45" i="14"/>
  <c r="L44" i="14"/>
  <c r="L43" i="14"/>
  <c r="L42" i="14"/>
  <c r="L41" i="14"/>
  <c r="L40" i="14"/>
  <c r="L39" i="14"/>
  <c r="L38" i="14"/>
  <c r="L37" i="14"/>
  <c r="L36" i="14"/>
  <c r="L35" i="14"/>
  <c r="L34" i="14"/>
  <c r="L33" i="14"/>
  <c r="L32" i="14"/>
  <c r="L31" i="14"/>
  <c r="L30" i="14"/>
  <c r="L29" i="14"/>
  <c r="L28" i="14"/>
  <c r="L27" i="14"/>
  <c r="L26" i="14"/>
  <c r="L25" i="14"/>
  <c r="L24" i="14"/>
  <c r="L23" i="14"/>
  <c r="L22" i="14"/>
  <c r="L21" i="14"/>
  <c r="L20" i="14"/>
  <c r="L19" i="14"/>
  <c r="L18" i="14"/>
  <c r="L17" i="14"/>
  <c r="L16" i="14"/>
  <c r="L15" i="14"/>
  <c r="L14" i="14"/>
  <c r="D6" i="14" l="1"/>
  <c r="G6" i="14"/>
  <c r="D7" i="14"/>
  <c r="G7" i="14"/>
  <c r="D10" i="14"/>
  <c r="D8" i="14"/>
  <c r="G10" i="14"/>
  <c r="G8" i="14"/>
  <c r="D5" i="14"/>
  <c r="E11" i="14" s="1"/>
  <c r="D9" i="14"/>
  <c r="G5" i="14"/>
  <c r="G9" i="14"/>
  <c r="Q4" i="12"/>
  <c r="Q6" i="12"/>
  <c r="H11" i="14" l="1"/>
  <c r="O5" i="14" s="1"/>
  <c r="H9" i="14"/>
  <c r="E9" i="14"/>
  <c r="H8" i="14"/>
  <c r="E8" i="14"/>
  <c r="H7" i="14"/>
  <c r="H6" i="14"/>
  <c r="H5" i="14"/>
  <c r="E5" i="14"/>
  <c r="H10" i="14"/>
  <c r="E10" i="14"/>
  <c r="E7" i="14"/>
  <c r="E6" i="14"/>
  <c r="J5" i="14"/>
  <c r="Q9" i="12"/>
  <c r="I12" i="12"/>
  <c r="BR12" i="12" s="1"/>
  <c r="I7" i="12"/>
  <c r="BR7" i="12" s="1"/>
  <c r="Q11" i="12"/>
  <c r="Q18" i="12"/>
  <c r="Q7" i="12"/>
  <c r="Q8" i="12"/>
  <c r="Q10" i="12"/>
  <c r="Q12" i="12"/>
  <c r="Q13" i="12"/>
  <c r="Q14" i="12"/>
  <c r="Q15" i="12"/>
  <c r="Q16" i="12"/>
  <c r="Q17" i="12"/>
  <c r="Q5" i="12"/>
  <c r="I8" i="12"/>
  <c r="BR8" i="12" s="1"/>
  <c r="C28" i="15"/>
  <c r="BE9" i="12"/>
  <c r="BF9" i="12" s="1"/>
  <c r="BE7" i="12"/>
  <c r="BE6" i="12"/>
  <c r="BE5" i="12"/>
  <c r="BE8" i="12"/>
  <c r="BF8" i="12" s="1"/>
  <c r="BG8" i="12" s="1"/>
  <c r="BE10" i="12"/>
  <c r="BE11" i="12"/>
  <c r="BF11" i="12" s="1"/>
  <c r="BE12" i="12"/>
  <c r="BF12" i="12" s="1"/>
  <c r="BE13" i="12"/>
  <c r="BF13" i="12" s="1"/>
  <c r="BE14" i="12"/>
  <c r="BF14" i="12" s="1"/>
  <c r="BG14" i="12" s="1"/>
  <c r="BE15" i="12"/>
  <c r="BF15" i="12" s="1"/>
  <c r="BE16" i="12"/>
  <c r="BF16" i="12" s="1"/>
  <c r="BG16" i="12" s="1"/>
  <c r="BE17" i="12"/>
  <c r="BF17" i="12" s="1"/>
  <c r="BE18" i="12"/>
  <c r="BE4" i="12"/>
  <c r="V4" i="12"/>
  <c r="CG18" i="7"/>
  <c r="AM18" i="7"/>
  <c r="BG11" i="12" l="1"/>
  <c r="BF4" i="12"/>
  <c r="BG4" i="12" s="1"/>
  <c r="BF6" i="12"/>
  <c r="BF10" i="12"/>
  <c r="BG10" i="12" s="1"/>
  <c r="BH10" i="12" s="1"/>
  <c r="BF18" i="12"/>
  <c r="W4" i="12"/>
  <c r="BF5" i="12"/>
  <c r="BF7" i="12"/>
  <c r="BG7" i="12" s="1"/>
  <c r="BG6" i="12"/>
  <c r="BG12" i="12"/>
  <c r="BH8" i="12"/>
  <c r="BG15" i="12"/>
  <c r="BG5" i="12"/>
  <c r="BG9" i="12"/>
  <c r="BG13" i="12"/>
  <c r="BH14" i="12"/>
  <c r="BH16" i="12"/>
  <c r="BG17" i="12"/>
  <c r="BH7" i="12" l="1"/>
  <c r="BI8" i="12"/>
  <c r="BG18" i="12"/>
  <c r="BH11" i="12"/>
  <c r="BH6" i="12"/>
  <c r="BH12" i="12"/>
  <c r="BH4" i="12"/>
  <c r="BI14" i="12"/>
  <c r="BI10" i="12"/>
  <c r="BH17" i="12"/>
  <c r="BI16" i="12"/>
  <c r="BH13" i="12"/>
  <c r="BH9" i="12"/>
  <c r="BH5" i="12"/>
  <c r="BH15" i="12"/>
  <c r="BI11" i="12" l="1"/>
  <c r="BH18" i="12"/>
  <c r="BI6" i="12"/>
  <c r="BI7" i="12"/>
  <c r="BI12" i="12"/>
  <c r="BI4" i="12"/>
  <c r="BI15" i="12"/>
  <c r="BI5" i="12"/>
  <c r="BI9" i="12"/>
  <c r="BI13" i="12"/>
  <c r="BI17" i="12"/>
  <c r="BI18" i="12" l="1"/>
  <c r="L4" i="12" l="1"/>
  <c r="A4" i="12" l="1"/>
  <c r="BS4" i="12" s="1"/>
  <c r="AB4" i="12"/>
  <c r="AN4" i="12"/>
  <c r="AC4" i="12"/>
  <c r="B4" i="12" l="1"/>
  <c r="R5" i="12" l="1"/>
  <c r="R4" i="12"/>
  <c r="S5" i="12" l="1"/>
  <c r="BK5" i="12"/>
  <c r="BL5" i="12"/>
  <c r="BM5" i="12"/>
  <c r="BN5" i="12"/>
  <c r="BO5" i="12"/>
  <c r="BP5" i="12"/>
  <c r="BK4" i="12"/>
  <c r="BL4" i="12"/>
  <c r="BM4" i="12"/>
  <c r="BN4" i="12"/>
  <c r="BO4" i="12"/>
  <c r="BP4" i="12"/>
  <c r="S4" i="12"/>
  <c r="R6" i="12"/>
  <c r="R7" i="12"/>
  <c r="R8" i="12"/>
  <c r="R9" i="12"/>
  <c r="R10" i="12"/>
  <c r="R11" i="12"/>
  <c r="R12" i="12"/>
  <c r="R13" i="12"/>
  <c r="R14" i="12"/>
  <c r="R15" i="12"/>
  <c r="R16" i="12"/>
  <c r="R17" i="12"/>
  <c r="R18" i="12"/>
  <c r="L5" i="12"/>
  <c r="AB5" i="12" s="1"/>
  <c r="L6" i="12"/>
  <c r="L7" i="12"/>
  <c r="L8" i="12"/>
  <c r="L9" i="12"/>
  <c r="L10" i="12"/>
  <c r="L11" i="12"/>
  <c r="L12" i="12"/>
  <c r="L13" i="12"/>
  <c r="L14" i="12"/>
  <c r="L15" i="12"/>
  <c r="L16" i="12"/>
  <c r="L17" i="12"/>
  <c r="L18" i="12"/>
  <c r="I5" i="12"/>
  <c r="BR5" i="12" s="1"/>
  <c r="I4" i="12"/>
  <c r="BR4" i="12" l="1"/>
  <c r="T4" i="12"/>
  <c r="T5" i="12"/>
  <c r="A18" i="12"/>
  <c r="AN18" i="12"/>
  <c r="A16" i="12"/>
  <c r="AN16" i="12"/>
  <c r="A14" i="12"/>
  <c r="AN14" i="12"/>
  <c r="A12" i="12"/>
  <c r="AN12" i="12"/>
  <c r="A10" i="12"/>
  <c r="AN10" i="12"/>
  <c r="A8" i="12"/>
  <c r="AN8" i="12"/>
  <c r="A6" i="12"/>
  <c r="AN6" i="12"/>
  <c r="S18" i="12"/>
  <c r="T18" i="12" s="1"/>
  <c r="BK18" i="12"/>
  <c r="BL18" i="12"/>
  <c r="BM18" i="12"/>
  <c r="BN18" i="12"/>
  <c r="BO18" i="12"/>
  <c r="BP18" i="12"/>
  <c r="S16" i="12"/>
  <c r="T16" i="12" s="1"/>
  <c r="BK16" i="12"/>
  <c r="BN16" i="12"/>
  <c r="BL16" i="12"/>
  <c r="BM16" i="12"/>
  <c r="BO16" i="12"/>
  <c r="BP16" i="12"/>
  <c r="S14" i="12"/>
  <c r="T14" i="12" s="1"/>
  <c r="BK14" i="12"/>
  <c r="BN14" i="12"/>
  <c r="BM14" i="12"/>
  <c r="BL14" i="12"/>
  <c r="BO14" i="12"/>
  <c r="BP14" i="12"/>
  <c r="S12" i="12"/>
  <c r="T12" i="12" s="1"/>
  <c r="BK12" i="12"/>
  <c r="BM12" i="12"/>
  <c r="BL12" i="12"/>
  <c r="BN12" i="12"/>
  <c r="BO12" i="12"/>
  <c r="BP12" i="12"/>
  <c r="S10" i="12"/>
  <c r="T10" i="12" s="1"/>
  <c r="BK10" i="12"/>
  <c r="BL10" i="12"/>
  <c r="BO10" i="12"/>
  <c r="BN10" i="12"/>
  <c r="BM10" i="12"/>
  <c r="BP10" i="12"/>
  <c r="S8" i="12"/>
  <c r="T8" i="12" s="1"/>
  <c r="BK8" i="12"/>
  <c r="BN8" i="12"/>
  <c r="BM8" i="12"/>
  <c r="BL8" i="12"/>
  <c r="BO8" i="12"/>
  <c r="BP8" i="12"/>
  <c r="S6" i="12"/>
  <c r="T6" i="12" s="1"/>
  <c r="BK6" i="12"/>
  <c r="BL6" i="12"/>
  <c r="BN6" i="12"/>
  <c r="BM6" i="12"/>
  <c r="BO6" i="12"/>
  <c r="BP6" i="12"/>
  <c r="A17" i="12"/>
  <c r="AN17" i="12"/>
  <c r="A15" i="12"/>
  <c r="AN15" i="12"/>
  <c r="A13" i="12"/>
  <c r="AN13" i="12"/>
  <c r="A11" i="12"/>
  <c r="AN11" i="12"/>
  <c r="A9" i="12"/>
  <c r="AN9" i="12"/>
  <c r="A7" i="12"/>
  <c r="AN7" i="12"/>
  <c r="A5" i="12"/>
  <c r="AN5" i="12"/>
  <c r="S17" i="12"/>
  <c r="T17" i="12" s="1"/>
  <c r="BK17" i="12"/>
  <c r="BM17" i="12"/>
  <c r="BL17" i="12"/>
  <c r="BN17" i="12"/>
  <c r="BO17" i="12"/>
  <c r="BP17" i="12"/>
  <c r="S15" i="12"/>
  <c r="T15" i="12" s="1"/>
  <c r="BK15" i="12"/>
  <c r="BL15" i="12"/>
  <c r="BM15" i="12"/>
  <c r="BN15" i="12"/>
  <c r="BO15" i="12"/>
  <c r="BP15" i="12"/>
  <c r="S13" i="12"/>
  <c r="T13" i="12" s="1"/>
  <c r="BK13" i="12"/>
  <c r="BM13" i="12"/>
  <c r="BL13" i="12"/>
  <c r="BN13" i="12"/>
  <c r="BO13" i="12"/>
  <c r="BP13" i="12"/>
  <c r="S11" i="12"/>
  <c r="T11" i="12" s="1"/>
  <c r="BK11" i="12"/>
  <c r="BL11" i="12"/>
  <c r="BM11" i="12"/>
  <c r="BN11" i="12"/>
  <c r="BO11" i="12"/>
  <c r="BP11" i="12"/>
  <c r="S9" i="12"/>
  <c r="T9" i="12" s="1"/>
  <c r="BK9" i="12"/>
  <c r="BM9" i="12"/>
  <c r="BL9" i="12"/>
  <c r="BN9" i="12"/>
  <c r="BO9" i="12"/>
  <c r="BP9" i="12"/>
  <c r="S7" i="12"/>
  <c r="T7" i="12" s="1"/>
  <c r="BK7" i="12"/>
  <c r="BL7" i="12"/>
  <c r="BN7" i="12"/>
  <c r="BM7" i="12"/>
  <c r="BO7" i="12"/>
  <c r="BP7" i="12"/>
  <c r="B7" i="12" l="1"/>
  <c r="BS7" i="12"/>
  <c r="B9" i="12"/>
  <c r="BS9" i="12"/>
  <c r="B11" i="12"/>
  <c r="BS11" i="12"/>
  <c r="B13" i="12"/>
  <c r="BS13" i="12"/>
  <c r="B15" i="12"/>
  <c r="BS15" i="12"/>
  <c r="B17" i="12"/>
  <c r="BS17" i="12"/>
  <c r="B6" i="12"/>
  <c r="BS6" i="12"/>
  <c r="B8" i="12"/>
  <c r="BS8" i="12"/>
  <c r="B10" i="12"/>
  <c r="BS10" i="12"/>
  <c r="B12" i="12"/>
  <c r="BS12" i="12"/>
  <c r="B14" i="12"/>
  <c r="BS14" i="12"/>
  <c r="B16" i="12"/>
  <c r="BS16" i="12"/>
  <c r="B18" i="12"/>
  <c r="BS18" i="12"/>
  <c r="B5" i="12"/>
  <c r="BS5" i="12"/>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108" i="14"/>
  <c r="B109" i="14"/>
  <c r="B110" i="14"/>
  <c r="B111" i="14"/>
  <c r="B112" i="14"/>
  <c r="B113" i="14"/>
  <c r="B114" i="14"/>
  <c r="B115" i="14"/>
  <c r="B116" i="14"/>
  <c r="B117" i="14"/>
  <c r="B118" i="14"/>
  <c r="B119" i="14"/>
  <c r="B120" i="14"/>
  <c r="B121" i="14"/>
  <c r="B122" i="14"/>
  <c r="B123" i="14"/>
  <c r="B124" i="14"/>
  <c r="B125" i="14"/>
  <c r="B126" i="14"/>
  <c r="B127" i="14"/>
  <c r="B128" i="14"/>
  <c r="B129" i="14"/>
  <c r="B130" i="14"/>
  <c r="B131" i="14"/>
  <c r="B132" i="14"/>
  <c r="B133" i="14"/>
  <c r="B134" i="14"/>
  <c r="B135" i="14"/>
  <c r="B136" i="14"/>
  <c r="B137" i="14"/>
  <c r="B138" i="14"/>
  <c r="B139" i="14"/>
  <c r="B140" i="14"/>
  <c r="B141" i="14"/>
  <c r="B142" i="14"/>
  <c r="B143" i="14"/>
  <c r="B144" i="14"/>
  <c r="B145" i="14"/>
  <c r="B146" i="14"/>
  <c r="B147" i="14"/>
  <c r="B148" i="14"/>
  <c r="B149" i="14"/>
  <c r="B150" i="14"/>
  <c r="B151" i="14"/>
  <c r="B152" i="14"/>
  <c r="B153" i="14"/>
  <c r="B154" i="14"/>
  <c r="B155" i="14"/>
  <c r="B156" i="14"/>
  <c r="B157" i="14"/>
  <c r="B158" i="14"/>
  <c r="B159" i="14"/>
  <c r="B160" i="14"/>
  <c r="B161" i="14"/>
  <c r="B162" i="14"/>
  <c r="B163" i="14"/>
  <c r="B14" i="14"/>
  <c r="O10" i="14" l="1"/>
  <c r="O11" i="14"/>
  <c r="J11" i="14"/>
  <c r="N10" i="14"/>
  <c r="I10" i="14"/>
  <c r="J9" i="14"/>
  <c r="O9" i="14"/>
  <c r="N11" i="14"/>
  <c r="I11" i="14"/>
  <c r="J10" i="14"/>
  <c r="N9" i="14"/>
  <c r="I9" i="14"/>
  <c r="O12" i="14"/>
  <c r="J12" i="14"/>
  <c r="J8" i="14" l="1"/>
  <c r="O8" i="14"/>
  <c r="AZ18" i="12"/>
  <c r="AY18" i="12"/>
  <c r="AX18" i="12"/>
  <c r="AZ17" i="12"/>
  <c r="AY17" i="12"/>
  <c r="AX17" i="12"/>
  <c r="AZ16" i="12"/>
  <c r="AY16" i="12"/>
  <c r="AX16" i="12"/>
  <c r="AZ15" i="12"/>
  <c r="AY15" i="12"/>
  <c r="AX15" i="12"/>
  <c r="AZ14" i="12"/>
  <c r="AY14" i="12"/>
  <c r="AX14" i="12"/>
  <c r="AZ13" i="12"/>
  <c r="AY13" i="12"/>
  <c r="AX13" i="12"/>
  <c r="AZ12" i="12"/>
  <c r="AY12" i="12"/>
  <c r="AX12" i="12"/>
  <c r="AZ11" i="12"/>
  <c r="AY11" i="12"/>
  <c r="AX11" i="12"/>
  <c r="AZ10" i="12"/>
  <c r="AY10" i="12"/>
  <c r="AX10" i="12"/>
  <c r="AZ9" i="12"/>
  <c r="AY9" i="12"/>
  <c r="AX9" i="12"/>
  <c r="AZ8" i="12"/>
  <c r="AY8" i="12"/>
  <c r="AX8" i="12"/>
  <c r="AZ7" i="12"/>
  <c r="AY7" i="12"/>
  <c r="AX7" i="12"/>
  <c r="AZ6" i="12"/>
  <c r="AY6" i="12"/>
  <c r="AX6" i="12"/>
  <c r="AZ5" i="12"/>
  <c r="AY5" i="12"/>
  <c r="AX5" i="12"/>
  <c r="AZ4" i="12"/>
  <c r="AY4" i="12"/>
  <c r="AX4" i="12"/>
  <c r="AX22" i="12"/>
  <c r="AY22" i="12"/>
  <c r="AZ22" i="12"/>
  <c r="AX23" i="12"/>
  <c r="AY23" i="12"/>
  <c r="AZ23" i="12"/>
  <c r="AX24" i="12"/>
  <c r="AY24" i="12"/>
  <c r="AZ24" i="12"/>
  <c r="AX25" i="12"/>
  <c r="AY25" i="12"/>
  <c r="AZ25" i="12"/>
  <c r="AX26" i="12"/>
  <c r="AY26" i="12"/>
  <c r="AZ26" i="12"/>
  <c r="AX27" i="12"/>
  <c r="AY27" i="12"/>
  <c r="AZ27" i="12"/>
  <c r="AX28" i="12"/>
  <c r="AY28" i="12"/>
  <c r="AZ28" i="12"/>
  <c r="AX29" i="12"/>
  <c r="AY29" i="12"/>
  <c r="AZ29" i="12"/>
  <c r="AX30" i="12"/>
  <c r="AY30" i="12"/>
  <c r="AZ30" i="12"/>
  <c r="AX31" i="12"/>
  <c r="AY31" i="12"/>
  <c r="AZ31" i="12"/>
  <c r="AX32" i="12"/>
  <c r="AY32" i="12"/>
  <c r="AZ32" i="12"/>
  <c r="AX33" i="12"/>
  <c r="AY33" i="12"/>
  <c r="AZ33" i="12"/>
  <c r="AX34" i="12"/>
  <c r="AY34" i="12"/>
  <c r="AZ34" i="12"/>
  <c r="AX35" i="12"/>
  <c r="AY35" i="12"/>
  <c r="AZ35" i="12"/>
  <c r="AX36" i="12"/>
  <c r="AY36" i="12"/>
  <c r="AZ36" i="12"/>
  <c r="AX37" i="12"/>
  <c r="AY37" i="12"/>
  <c r="AZ37" i="12"/>
  <c r="AX38" i="12"/>
  <c r="AY38" i="12"/>
  <c r="AZ38" i="12"/>
  <c r="AX39" i="12"/>
  <c r="AY39" i="12"/>
  <c r="AZ39" i="12"/>
  <c r="AX40" i="12"/>
  <c r="AY40" i="12"/>
  <c r="AZ40" i="12"/>
  <c r="AX41" i="12"/>
  <c r="AY41" i="12"/>
  <c r="AZ41" i="12"/>
  <c r="AX42" i="12"/>
  <c r="AY42" i="12"/>
  <c r="AZ42" i="12"/>
  <c r="AX43" i="12"/>
  <c r="AY43" i="12"/>
  <c r="AZ43" i="12"/>
  <c r="AX44" i="12"/>
  <c r="AY44" i="12"/>
  <c r="AZ44" i="12"/>
  <c r="AX45" i="12"/>
  <c r="AY45" i="12"/>
  <c r="AZ45" i="12"/>
  <c r="AX46" i="12"/>
  <c r="AY46" i="12"/>
  <c r="AZ46" i="12"/>
  <c r="AX47" i="12"/>
  <c r="AY47" i="12"/>
  <c r="AZ47" i="12"/>
  <c r="AX48" i="12"/>
  <c r="AY48" i="12"/>
  <c r="AZ48" i="12"/>
  <c r="AX49" i="12"/>
  <c r="AY49" i="12"/>
  <c r="AZ49" i="12"/>
  <c r="AX50" i="12"/>
  <c r="AY50" i="12"/>
  <c r="AZ50" i="12"/>
  <c r="AX51" i="12"/>
  <c r="AY51" i="12"/>
  <c r="AZ51" i="12"/>
  <c r="AX52" i="12"/>
  <c r="AY52" i="12"/>
  <c r="AZ52" i="12"/>
  <c r="AX53" i="12"/>
  <c r="AY53" i="12"/>
  <c r="AZ53" i="12"/>
  <c r="AX54" i="12"/>
  <c r="AY54" i="12"/>
  <c r="AZ54" i="12"/>
  <c r="AX55" i="12"/>
  <c r="AY55" i="12"/>
  <c r="AZ55" i="12"/>
  <c r="AX56" i="12"/>
  <c r="AY56" i="12"/>
  <c r="AZ56" i="12"/>
  <c r="AX57" i="12"/>
  <c r="AY57" i="12"/>
  <c r="AZ57" i="12"/>
  <c r="AX58" i="12"/>
  <c r="AY58" i="12"/>
  <c r="AZ58" i="12"/>
  <c r="AX59" i="12"/>
  <c r="AY59" i="12"/>
  <c r="AZ59" i="12"/>
  <c r="AX60" i="12"/>
  <c r="AY60" i="12"/>
  <c r="AZ60" i="12"/>
  <c r="AX61" i="12"/>
  <c r="AY61" i="12"/>
  <c r="AZ61" i="12"/>
  <c r="AX62" i="12"/>
  <c r="AY62" i="12"/>
  <c r="AZ62" i="12"/>
  <c r="AX63" i="12"/>
  <c r="AY63" i="12"/>
  <c r="AZ63" i="12"/>
  <c r="AX64" i="12"/>
  <c r="AY64" i="12"/>
  <c r="AZ64" i="12"/>
  <c r="AX65" i="12"/>
  <c r="AY65" i="12"/>
  <c r="AZ65" i="12"/>
  <c r="AX66" i="12"/>
  <c r="AY66" i="12"/>
  <c r="AZ66" i="12"/>
  <c r="AX67" i="12"/>
  <c r="AY67" i="12"/>
  <c r="AZ67" i="12"/>
  <c r="AX68" i="12"/>
  <c r="AY68" i="12"/>
  <c r="AZ68" i="12"/>
  <c r="AX69" i="12"/>
  <c r="AY69" i="12"/>
  <c r="AZ69" i="12"/>
  <c r="AX70" i="12"/>
  <c r="AY70" i="12"/>
  <c r="AZ70" i="12"/>
  <c r="AX71" i="12"/>
  <c r="AY71" i="12"/>
  <c r="AZ71" i="12"/>
  <c r="AX72" i="12"/>
  <c r="AY72" i="12"/>
  <c r="AZ72" i="12"/>
  <c r="AX73" i="12"/>
  <c r="AY73" i="12"/>
  <c r="AZ73" i="12"/>
  <c r="AX74" i="12"/>
  <c r="AY74" i="12"/>
  <c r="AZ74" i="12"/>
  <c r="AX75" i="12"/>
  <c r="AY75" i="12"/>
  <c r="AZ75" i="12"/>
  <c r="AX76" i="12"/>
  <c r="AY76" i="12"/>
  <c r="AZ76" i="12"/>
  <c r="AX77" i="12"/>
  <c r="AY77" i="12"/>
  <c r="AZ77" i="12"/>
  <c r="AX78" i="12"/>
  <c r="AY78" i="12"/>
  <c r="AZ78" i="12"/>
  <c r="AX79" i="12"/>
  <c r="AY79" i="12"/>
  <c r="AZ79" i="12"/>
  <c r="AX80" i="12"/>
  <c r="AY80" i="12"/>
  <c r="AZ80" i="12"/>
  <c r="AX81" i="12"/>
  <c r="AY81" i="12"/>
  <c r="AZ81" i="12"/>
  <c r="AX82" i="12"/>
  <c r="AY82" i="12"/>
  <c r="AZ82" i="12"/>
  <c r="AX83" i="12"/>
  <c r="AY83" i="12"/>
  <c r="AZ83" i="12"/>
  <c r="AX84" i="12"/>
  <c r="AY84" i="12"/>
  <c r="AZ84" i="12"/>
  <c r="AX85" i="12"/>
  <c r="AY85" i="12"/>
  <c r="AZ85" i="12"/>
  <c r="AX86" i="12"/>
  <c r="AY86" i="12"/>
  <c r="AZ86" i="12"/>
  <c r="AX87" i="12"/>
  <c r="AY87" i="12"/>
  <c r="AZ87" i="12"/>
  <c r="AX88" i="12"/>
  <c r="AY88" i="12"/>
  <c r="AZ88" i="12"/>
  <c r="AX89" i="12"/>
  <c r="AY89" i="12"/>
  <c r="AZ89" i="12"/>
  <c r="AX90" i="12"/>
  <c r="AY90" i="12"/>
  <c r="AZ90" i="12"/>
  <c r="AX91" i="12"/>
  <c r="AY91" i="12"/>
  <c r="AZ91" i="12"/>
  <c r="AX92" i="12"/>
  <c r="AY92" i="12"/>
  <c r="AZ92" i="12"/>
  <c r="AX93" i="12"/>
  <c r="AY93" i="12"/>
  <c r="AZ93" i="12"/>
  <c r="AX94" i="12"/>
  <c r="AY94" i="12"/>
  <c r="AZ94" i="12"/>
  <c r="AX95" i="12"/>
  <c r="AY95" i="12"/>
  <c r="AZ95" i="12"/>
  <c r="AX96" i="12"/>
  <c r="AY96" i="12"/>
  <c r="AZ96" i="12"/>
  <c r="AX97" i="12"/>
  <c r="AY97" i="12"/>
  <c r="AZ97" i="12"/>
  <c r="AX98" i="12"/>
  <c r="AY98" i="12"/>
  <c r="AZ98" i="12"/>
  <c r="AX99" i="12"/>
  <c r="AY99" i="12"/>
  <c r="AZ99" i="12"/>
  <c r="AX100" i="12"/>
  <c r="AY100" i="12"/>
  <c r="AZ100" i="12"/>
  <c r="AX101" i="12"/>
  <c r="AY101" i="12"/>
  <c r="AZ101" i="12"/>
  <c r="AX102" i="12"/>
  <c r="AY102" i="12"/>
  <c r="AZ102" i="12"/>
  <c r="AX103" i="12"/>
  <c r="AY103" i="12"/>
  <c r="AZ103" i="12"/>
  <c r="AX104" i="12"/>
  <c r="AY104" i="12"/>
  <c r="AZ104" i="12"/>
  <c r="AX105" i="12"/>
  <c r="AY105" i="12"/>
  <c r="AZ105" i="12"/>
  <c r="AX106" i="12"/>
  <c r="AY106" i="12"/>
  <c r="AZ106" i="12"/>
  <c r="AX107" i="12"/>
  <c r="AY107" i="12"/>
  <c r="AZ107" i="12"/>
  <c r="AX108" i="12"/>
  <c r="AY108" i="12"/>
  <c r="AZ108" i="12"/>
  <c r="AX109" i="12"/>
  <c r="AY109" i="12"/>
  <c r="AZ109" i="12"/>
  <c r="AX110" i="12"/>
  <c r="AY110" i="12"/>
  <c r="AZ110" i="12"/>
  <c r="AX111" i="12"/>
  <c r="AY111" i="12"/>
  <c r="AZ111" i="12"/>
  <c r="AX112" i="12"/>
  <c r="AY112" i="12"/>
  <c r="AZ112" i="12"/>
  <c r="AX113" i="12"/>
  <c r="AY113" i="12"/>
  <c r="AZ113" i="12"/>
  <c r="AX114" i="12"/>
  <c r="AY114" i="12"/>
  <c r="AZ114" i="12"/>
  <c r="AX115" i="12"/>
  <c r="AY115" i="12"/>
  <c r="AZ115" i="12"/>
  <c r="AX116" i="12"/>
  <c r="AY116" i="12"/>
  <c r="AZ116" i="12"/>
  <c r="AX117" i="12"/>
  <c r="AY117" i="12"/>
  <c r="AZ117" i="12"/>
  <c r="AX118" i="12"/>
  <c r="AY118" i="12"/>
  <c r="AZ118" i="12"/>
  <c r="AX119" i="12"/>
  <c r="AY119" i="12"/>
  <c r="AZ119" i="12"/>
  <c r="AX120" i="12"/>
  <c r="AY120" i="12"/>
  <c r="AZ120" i="12"/>
  <c r="AX121" i="12"/>
  <c r="AY121" i="12"/>
  <c r="AZ121" i="12"/>
  <c r="AX122" i="12"/>
  <c r="AY122" i="12"/>
  <c r="AZ122" i="12"/>
  <c r="AX123" i="12"/>
  <c r="AY123" i="12"/>
  <c r="AZ123" i="12"/>
  <c r="AX124" i="12"/>
  <c r="AY124" i="12"/>
  <c r="AZ124" i="12"/>
  <c r="AX125" i="12"/>
  <c r="AY125" i="12"/>
  <c r="AZ125" i="12"/>
  <c r="AX126" i="12"/>
  <c r="AY126" i="12"/>
  <c r="AZ126" i="12"/>
  <c r="AX127" i="12"/>
  <c r="AY127" i="12"/>
  <c r="AZ127" i="12"/>
  <c r="AX128" i="12"/>
  <c r="AY128" i="12"/>
  <c r="AZ128" i="12"/>
  <c r="AX129" i="12"/>
  <c r="AY129" i="12"/>
  <c r="AZ129" i="12"/>
  <c r="AX130" i="12"/>
  <c r="AY130" i="12"/>
  <c r="AZ130" i="12"/>
  <c r="AX131" i="12"/>
  <c r="AY131" i="12"/>
  <c r="AZ131" i="12"/>
  <c r="AX132" i="12"/>
  <c r="AY132" i="12"/>
  <c r="AZ132" i="12"/>
  <c r="AX133" i="12"/>
  <c r="AY133" i="12"/>
  <c r="AZ133" i="12"/>
  <c r="AX134" i="12"/>
  <c r="AY134" i="12"/>
  <c r="AZ134" i="12"/>
  <c r="AX135" i="12"/>
  <c r="AY135" i="12"/>
  <c r="AZ135" i="12"/>
  <c r="AX136" i="12"/>
  <c r="AY136" i="12"/>
  <c r="AZ136" i="12"/>
  <c r="AX137" i="12"/>
  <c r="AY137" i="12"/>
  <c r="AZ137" i="12"/>
  <c r="AX138" i="12"/>
  <c r="AY138" i="12"/>
  <c r="AZ138" i="12"/>
  <c r="AX139" i="12"/>
  <c r="AY139" i="12"/>
  <c r="AZ139" i="12"/>
  <c r="AX140" i="12"/>
  <c r="AY140" i="12"/>
  <c r="AZ140" i="12"/>
  <c r="AX141" i="12"/>
  <c r="AY141" i="12"/>
  <c r="AZ141" i="12"/>
  <c r="AX142" i="12"/>
  <c r="AY142" i="12"/>
  <c r="AZ142" i="12"/>
  <c r="AX143" i="12"/>
  <c r="AY143" i="12"/>
  <c r="AZ143" i="12"/>
  <c r="AX144" i="12"/>
  <c r="AY144" i="12"/>
  <c r="AZ144" i="12"/>
  <c r="AX145" i="12"/>
  <c r="AY145" i="12"/>
  <c r="AZ145" i="12"/>
  <c r="AX146" i="12"/>
  <c r="AY146" i="12"/>
  <c r="AZ146" i="12"/>
  <c r="AX147" i="12"/>
  <c r="AY147" i="12"/>
  <c r="AZ147" i="12"/>
  <c r="AX148" i="12"/>
  <c r="AY148" i="12"/>
  <c r="AZ148" i="12"/>
  <c r="AX149" i="12"/>
  <c r="AY149" i="12"/>
  <c r="AZ149" i="12"/>
  <c r="AX150" i="12"/>
  <c r="AY150" i="12"/>
  <c r="AZ150" i="12"/>
  <c r="AX151" i="12"/>
  <c r="AY151" i="12"/>
  <c r="AZ151" i="12"/>
  <c r="AX152" i="12"/>
  <c r="AY152" i="12"/>
  <c r="AZ152" i="12"/>
  <c r="AX153" i="12"/>
  <c r="AY153" i="12"/>
  <c r="AZ153" i="12"/>
  <c r="AX154" i="12"/>
  <c r="AY154" i="12"/>
  <c r="AZ154" i="12"/>
  <c r="AX155" i="12"/>
  <c r="AY155" i="12"/>
  <c r="AZ155" i="12"/>
  <c r="X4" i="12" l="1"/>
  <c r="I6" i="12"/>
  <c r="BR6" i="12" s="1"/>
  <c r="I9" i="12"/>
  <c r="BR9" i="12" s="1"/>
  <c r="I10" i="12"/>
  <c r="BR10" i="12" s="1"/>
  <c r="I11" i="12"/>
  <c r="BR11" i="12" s="1"/>
  <c r="I13" i="12"/>
  <c r="BR13" i="12" s="1"/>
  <c r="I14" i="12"/>
  <c r="BR14" i="12" s="1"/>
  <c r="I15" i="12"/>
  <c r="BR15" i="12" s="1"/>
  <c r="I16" i="12"/>
  <c r="BR16" i="12" s="1"/>
  <c r="I17" i="12"/>
  <c r="BR17" i="12" s="1"/>
  <c r="I18" i="12"/>
  <c r="BR18" i="12" s="1"/>
  <c r="H183" i="12"/>
  <c r="L183" i="12" s="1"/>
  <c r="H182" i="12"/>
  <c r="L182" i="12" s="1"/>
  <c r="H179" i="12"/>
  <c r="L179" i="12" s="1"/>
  <c r="H178" i="12"/>
  <c r="L178" i="12" s="1"/>
  <c r="AZ171" i="12"/>
  <c r="R171" i="12" s="1"/>
  <c r="AY171" i="12"/>
  <c r="AX171" i="12"/>
  <c r="AZ170" i="12"/>
  <c r="R170" i="12" s="1"/>
  <c r="AY170" i="12"/>
  <c r="AX170" i="12"/>
  <c r="AZ169" i="12"/>
  <c r="R169" i="12" s="1"/>
  <c r="AY169" i="12"/>
  <c r="AX169" i="12"/>
  <c r="AZ168" i="12"/>
  <c r="R168" i="12" s="1"/>
  <c r="AY168" i="12"/>
  <c r="AX168" i="12"/>
  <c r="AZ167" i="12"/>
  <c r="R167" i="12" s="1"/>
  <c r="AY167" i="12"/>
  <c r="AX167" i="12"/>
  <c r="AZ166" i="12"/>
  <c r="R166" i="12" s="1"/>
  <c r="AY166" i="12"/>
  <c r="AX166" i="12"/>
  <c r="AZ165" i="12"/>
  <c r="R165" i="12" s="1"/>
  <c r="AY165" i="12"/>
  <c r="AX165" i="12"/>
  <c r="AZ164" i="12"/>
  <c r="R164" i="12" s="1"/>
  <c r="AY164" i="12"/>
  <c r="AX164" i="12"/>
  <c r="AZ163" i="12"/>
  <c r="R163" i="12" s="1"/>
  <c r="AY163" i="12"/>
  <c r="AX163" i="12"/>
  <c r="AZ162" i="12"/>
  <c r="R162" i="12" s="1"/>
  <c r="AY162" i="12"/>
  <c r="AX162" i="12"/>
  <c r="AZ161" i="12"/>
  <c r="R161" i="12" s="1"/>
  <c r="AY161" i="12"/>
  <c r="AX161" i="12"/>
  <c r="AZ160" i="12"/>
  <c r="R160" i="12" s="1"/>
  <c r="AY160" i="12"/>
  <c r="AX160" i="12"/>
  <c r="AZ159" i="12"/>
  <c r="R159" i="12" s="1"/>
  <c r="AY159" i="12"/>
  <c r="AX159" i="12"/>
  <c r="AZ158" i="12"/>
  <c r="R158" i="12" s="1"/>
  <c r="AY158" i="12"/>
  <c r="AX158" i="12"/>
  <c r="AZ157" i="12"/>
  <c r="R157" i="12" s="1"/>
  <c r="AY157" i="12"/>
  <c r="AX157" i="12"/>
  <c r="AZ156" i="12"/>
  <c r="R156" i="12" s="1"/>
  <c r="AY156" i="12"/>
  <c r="AX156" i="12"/>
  <c r="R155" i="12"/>
  <c r="R154" i="12"/>
  <c r="R153" i="12"/>
  <c r="R152" i="12"/>
  <c r="R151" i="12"/>
  <c r="R150" i="12"/>
  <c r="R149" i="12"/>
  <c r="R148" i="12"/>
  <c r="R147" i="12"/>
  <c r="R146" i="12"/>
  <c r="R145" i="12"/>
  <c r="R144" i="12"/>
  <c r="R143" i="12"/>
  <c r="R142" i="12"/>
  <c r="R141" i="12"/>
  <c r="R140" i="12"/>
  <c r="R139" i="12"/>
  <c r="R138" i="12"/>
  <c r="R137" i="12"/>
  <c r="R136" i="12"/>
  <c r="R135" i="12"/>
  <c r="R134" i="12"/>
  <c r="R133" i="12"/>
  <c r="R132" i="12"/>
  <c r="R131" i="12"/>
  <c r="R130" i="12"/>
  <c r="R129" i="12"/>
  <c r="R128" i="12"/>
  <c r="R127" i="12"/>
  <c r="R126" i="12"/>
  <c r="R125" i="12"/>
  <c r="R124" i="12"/>
  <c r="R123" i="12"/>
  <c r="R122" i="12"/>
  <c r="R121" i="12"/>
  <c r="R120" i="12"/>
  <c r="R119" i="12"/>
  <c r="R118" i="12"/>
  <c r="R117" i="12"/>
  <c r="R116" i="12"/>
  <c r="R115" i="12"/>
  <c r="R114" i="12"/>
  <c r="R113" i="12"/>
  <c r="R112" i="12"/>
  <c r="R111" i="12"/>
  <c r="R110" i="12"/>
  <c r="R109" i="12"/>
  <c r="R108" i="12"/>
  <c r="R107" i="12"/>
  <c r="R106" i="12"/>
  <c r="R105" i="12"/>
  <c r="R104" i="12"/>
  <c r="R103" i="12"/>
  <c r="R102" i="12"/>
  <c r="R101" i="12"/>
  <c r="R100" i="12"/>
  <c r="R99" i="12"/>
  <c r="R98" i="12"/>
  <c r="R97" i="12"/>
  <c r="R96" i="12"/>
  <c r="R95" i="12"/>
  <c r="R94" i="12"/>
  <c r="R93" i="12"/>
  <c r="R92" i="12"/>
  <c r="R91" i="12"/>
  <c r="R90" i="12"/>
  <c r="R89" i="12"/>
  <c r="R88" i="12"/>
  <c r="R87" i="12"/>
  <c r="R86" i="12"/>
  <c r="R85" i="12"/>
  <c r="R84" i="12"/>
  <c r="R83" i="12"/>
  <c r="R82" i="12"/>
  <c r="R81" i="12"/>
  <c r="R80" i="12"/>
  <c r="R79" i="12"/>
  <c r="R78" i="12"/>
  <c r="R77" i="12"/>
  <c r="R76" i="12"/>
  <c r="R75" i="12"/>
  <c r="R74" i="12"/>
  <c r="R73" i="12"/>
  <c r="R72" i="12"/>
  <c r="R71" i="12"/>
  <c r="R70" i="12"/>
  <c r="R69" i="12"/>
  <c r="R68" i="12"/>
  <c r="R67" i="12"/>
  <c r="R66" i="12"/>
  <c r="R65" i="12"/>
  <c r="R64" i="12"/>
  <c r="R63" i="12"/>
  <c r="R62" i="12"/>
  <c r="R61" i="12"/>
  <c r="R60" i="12"/>
  <c r="R59" i="12"/>
  <c r="R58" i="12"/>
  <c r="R57" i="12"/>
  <c r="R56" i="12"/>
  <c r="R55" i="12"/>
  <c r="R54" i="12"/>
  <c r="R53" i="12"/>
  <c r="R52" i="12"/>
  <c r="R51" i="12"/>
  <c r="R50" i="12"/>
  <c r="R49" i="12"/>
  <c r="R48" i="12"/>
  <c r="R47" i="12"/>
  <c r="R46" i="12"/>
  <c r="R45" i="12"/>
  <c r="R44" i="12"/>
  <c r="R43" i="12"/>
  <c r="R42" i="12"/>
  <c r="R41" i="12"/>
  <c r="R40" i="12"/>
  <c r="R39" i="12"/>
  <c r="R38" i="12"/>
  <c r="R37" i="12"/>
  <c r="R36" i="12"/>
  <c r="R35" i="12"/>
  <c r="R34" i="12"/>
  <c r="R33" i="12"/>
  <c r="R32" i="12"/>
  <c r="R31" i="12"/>
  <c r="R30" i="12"/>
  <c r="R29" i="12"/>
  <c r="R28" i="12"/>
  <c r="R27" i="12"/>
  <c r="R26" i="12"/>
  <c r="R25" i="12"/>
  <c r="R24" i="12"/>
  <c r="R23" i="12"/>
  <c r="R22" i="12"/>
  <c r="BD158" i="9" l="1"/>
  <c r="C170" i="12"/>
  <c r="BE170" i="12" s="1"/>
  <c r="BD156" i="9"/>
  <c r="C168" i="12"/>
  <c r="BE168" i="12" s="1"/>
  <c r="BD154" i="9"/>
  <c r="C166" i="12"/>
  <c r="BE166" i="12" s="1"/>
  <c r="BD152" i="9"/>
  <c r="C164" i="12"/>
  <c r="BE164" i="12" s="1"/>
  <c r="BD150" i="9"/>
  <c r="C162" i="12"/>
  <c r="BE162" i="12" s="1"/>
  <c r="BD148" i="9"/>
  <c r="C160" i="12"/>
  <c r="BE160" i="12" s="1"/>
  <c r="BD146" i="9"/>
  <c r="C158" i="12"/>
  <c r="BE158" i="12" s="1"/>
  <c r="BD144" i="9"/>
  <c r="C156" i="12"/>
  <c r="BE156" i="12" s="1"/>
  <c r="BD142" i="9"/>
  <c r="C154" i="12"/>
  <c r="BE154" i="12" s="1"/>
  <c r="BD140" i="9"/>
  <c r="C152" i="12"/>
  <c r="BE152" i="12" s="1"/>
  <c r="BD138" i="9"/>
  <c r="C150" i="12"/>
  <c r="BE150" i="12" s="1"/>
  <c r="BD136" i="9"/>
  <c r="C148" i="12"/>
  <c r="BE148" i="12" s="1"/>
  <c r="BD134" i="9"/>
  <c r="C146" i="12"/>
  <c r="BE146" i="12" s="1"/>
  <c r="BD132" i="9"/>
  <c r="C144" i="12"/>
  <c r="BE144" i="12" s="1"/>
  <c r="BD130" i="9"/>
  <c r="C142" i="12"/>
  <c r="BE142" i="12" s="1"/>
  <c r="BD128" i="9"/>
  <c r="C140" i="12"/>
  <c r="BE140" i="12" s="1"/>
  <c r="BD126" i="9"/>
  <c r="C138" i="12"/>
  <c r="BE138" i="12" s="1"/>
  <c r="BD124" i="9"/>
  <c r="C136" i="12"/>
  <c r="BE136" i="12" s="1"/>
  <c r="BD122" i="9"/>
  <c r="C134" i="12"/>
  <c r="BE134" i="12" s="1"/>
  <c r="BD120" i="9"/>
  <c r="C132" i="12"/>
  <c r="BE132" i="12" s="1"/>
  <c r="BD118" i="9"/>
  <c r="C130" i="12"/>
  <c r="BE130" i="12" s="1"/>
  <c r="BD116" i="9"/>
  <c r="C128" i="12"/>
  <c r="BE128" i="12" s="1"/>
  <c r="BD114" i="9"/>
  <c r="C126" i="12"/>
  <c r="BE126" i="12" s="1"/>
  <c r="BD112" i="9"/>
  <c r="C124" i="12"/>
  <c r="BE124" i="12" s="1"/>
  <c r="BD110" i="9"/>
  <c r="C122" i="12"/>
  <c r="BE122" i="12" s="1"/>
  <c r="BD108" i="9"/>
  <c r="C120" i="12"/>
  <c r="BE120" i="12" s="1"/>
  <c r="BD106" i="9"/>
  <c r="C118" i="12"/>
  <c r="BE118" i="12" s="1"/>
  <c r="BD104" i="9"/>
  <c r="C116" i="12"/>
  <c r="BE116" i="12" s="1"/>
  <c r="BD102" i="9"/>
  <c r="C114" i="12"/>
  <c r="BE114" i="12" s="1"/>
  <c r="BD100" i="9"/>
  <c r="C112" i="12"/>
  <c r="BE112" i="12" s="1"/>
  <c r="BD98" i="9"/>
  <c r="C110" i="12"/>
  <c r="BE110" i="12" s="1"/>
  <c r="BD96" i="9"/>
  <c r="C108" i="12"/>
  <c r="BE108" i="12" s="1"/>
  <c r="BD94" i="9"/>
  <c r="C106" i="12"/>
  <c r="BE106" i="12" s="1"/>
  <c r="BD92" i="9"/>
  <c r="C104" i="12"/>
  <c r="BE104" i="12" s="1"/>
  <c r="BD90" i="9"/>
  <c r="C102" i="12"/>
  <c r="BE102" i="12" s="1"/>
  <c r="BD88" i="9"/>
  <c r="C100" i="12"/>
  <c r="BE100" i="12" s="1"/>
  <c r="BD86" i="9"/>
  <c r="C98" i="12"/>
  <c r="BE98" i="12" s="1"/>
  <c r="BD84" i="9"/>
  <c r="C96" i="12"/>
  <c r="BE96" i="12" s="1"/>
  <c r="BD82" i="9"/>
  <c r="C94" i="12"/>
  <c r="BE94" i="12" s="1"/>
  <c r="BD80" i="9"/>
  <c r="C92" i="12"/>
  <c r="BE92" i="12" s="1"/>
  <c r="BD78" i="9"/>
  <c r="C90" i="12"/>
  <c r="BE90" i="12" s="1"/>
  <c r="BD76" i="9"/>
  <c r="C88" i="12"/>
  <c r="BE88" i="12" s="1"/>
  <c r="BD74" i="9"/>
  <c r="C86" i="12"/>
  <c r="BE86" i="12" s="1"/>
  <c r="BD72" i="9"/>
  <c r="C84" i="12"/>
  <c r="BE84" i="12" s="1"/>
  <c r="BD70" i="9"/>
  <c r="C82" i="12"/>
  <c r="BE82" i="12" s="1"/>
  <c r="BD68" i="9"/>
  <c r="C80" i="12"/>
  <c r="BE80" i="12" s="1"/>
  <c r="BD66" i="9"/>
  <c r="C78" i="12"/>
  <c r="BE78" i="12" s="1"/>
  <c r="BD64" i="9"/>
  <c r="C76" i="12"/>
  <c r="BE76" i="12" s="1"/>
  <c r="BD62" i="9"/>
  <c r="C74" i="12"/>
  <c r="BE74" i="12" s="1"/>
  <c r="BD60" i="9"/>
  <c r="C72" i="12"/>
  <c r="BE72" i="12" s="1"/>
  <c r="BD58" i="9"/>
  <c r="C70" i="12"/>
  <c r="BE70" i="12" s="1"/>
  <c r="BD56" i="9"/>
  <c r="C68" i="12"/>
  <c r="BE68" i="12" s="1"/>
  <c r="BD54" i="9"/>
  <c r="C66" i="12"/>
  <c r="BE66" i="12" s="1"/>
  <c r="BD52" i="9"/>
  <c r="C64" i="12"/>
  <c r="BE64" i="12" s="1"/>
  <c r="BD50" i="9"/>
  <c r="C62" i="12"/>
  <c r="BE62" i="12" s="1"/>
  <c r="BD48" i="9"/>
  <c r="C60" i="12"/>
  <c r="BE60" i="12" s="1"/>
  <c r="BD46" i="9"/>
  <c r="C58" i="12"/>
  <c r="BE58" i="12" s="1"/>
  <c r="BD44" i="9"/>
  <c r="C56" i="12"/>
  <c r="BE56" i="12" s="1"/>
  <c r="BD42" i="9"/>
  <c r="C54" i="12"/>
  <c r="BE54" i="12" s="1"/>
  <c r="BD40" i="9"/>
  <c r="C52" i="12"/>
  <c r="BE52" i="12" s="1"/>
  <c r="BD38" i="9"/>
  <c r="C50" i="12"/>
  <c r="BE50" i="12" s="1"/>
  <c r="BD36" i="9"/>
  <c r="C48" i="12"/>
  <c r="BE48" i="12" s="1"/>
  <c r="BD34" i="9"/>
  <c r="C46" i="12"/>
  <c r="BE46" i="12" s="1"/>
  <c r="BD32" i="9"/>
  <c r="C44" i="12"/>
  <c r="BE44" i="12" s="1"/>
  <c r="BD30" i="9"/>
  <c r="C42" i="12"/>
  <c r="BE42" i="12" s="1"/>
  <c r="BD28" i="9"/>
  <c r="C40" i="12"/>
  <c r="BE40" i="12" s="1"/>
  <c r="BD159" i="9"/>
  <c r="C171" i="12"/>
  <c r="BE171" i="12" s="1"/>
  <c r="BD157" i="9"/>
  <c r="C169" i="12"/>
  <c r="BE169" i="12" s="1"/>
  <c r="BD155" i="9"/>
  <c r="C167" i="12"/>
  <c r="BE167" i="12" s="1"/>
  <c r="BD153" i="9"/>
  <c r="C165" i="12"/>
  <c r="BE165" i="12" s="1"/>
  <c r="BD151" i="9"/>
  <c r="C163" i="12"/>
  <c r="BE163" i="12" s="1"/>
  <c r="BD149" i="9"/>
  <c r="C161" i="12"/>
  <c r="BE161" i="12" s="1"/>
  <c r="BD147" i="9"/>
  <c r="C159" i="12"/>
  <c r="BE159" i="12" s="1"/>
  <c r="BD145" i="9"/>
  <c r="C157" i="12"/>
  <c r="BE157" i="12" s="1"/>
  <c r="BD143" i="9"/>
  <c r="C155" i="12"/>
  <c r="BE155" i="12" s="1"/>
  <c r="BD141" i="9"/>
  <c r="C153" i="12"/>
  <c r="BE153" i="12" s="1"/>
  <c r="BD139" i="9"/>
  <c r="C151" i="12"/>
  <c r="BE151" i="12" s="1"/>
  <c r="BD137" i="9"/>
  <c r="C149" i="12"/>
  <c r="BE149" i="12" s="1"/>
  <c r="BD135" i="9"/>
  <c r="C147" i="12"/>
  <c r="BE147" i="12" s="1"/>
  <c r="BD133" i="9"/>
  <c r="C145" i="12"/>
  <c r="BE145" i="12" s="1"/>
  <c r="BD131" i="9"/>
  <c r="C143" i="12"/>
  <c r="BE143" i="12" s="1"/>
  <c r="BD129" i="9"/>
  <c r="C141" i="12"/>
  <c r="BE141" i="12" s="1"/>
  <c r="BD127" i="9"/>
  <c r="C139" i="12"/>
  <c r="BE139" i="12" s="1"/>
  <c r="BD125" i="9"/>
  <c r="C137" i="12"/>
  <c r="BE137" i="12" s="1"/>
  <c r="BD123" i="9"/>
  <c r="C135" i="12"/>
  <c r="BE135" i="12" s="1"/>
  <c r="BD121" i="9"/>
  <c r="C133" i="12"/>
  <c r="BE133" i="12" s="1"/>
  <c r="BD119" i="9"/>
  <c r="C131" i="12"/>
  <c r="BE131" i="12" s="1"/>
  <c r="BD117" i="9"/>
  <c r="C129" i="12"/>
  <c r="BE129" i="12" s="1"/>
  <c r="BD115" i="9"/>
  <c r="C127" i="12"/>
  <c r="BE127" i="12" s="1"/>
  <c r="BD113" i="9"/>
  <c r="C125" i="12"/>
  <c r="BE125" i="12" s="1"/>
  <c r="BD111" i="9"/>
  <c r="C123" i="12"/>
  <c r="BE123" i="12" s="1"/>
  <c r="BD109" i="9"/>
  <c r="C121" i="12"/>
  <c r="BE121" i="12" s="1"/>
  <c r="BD107" i="9"/>
  <c r="C119" i="12"/>
  <c r="BE119" i="12" s="1"/>
  <c r="BD105" i="9"/>
  <c r="C117" i="12"/>
  <c r="BE117" i="12" s="1"/>
  <c r="BD103" i="9"/>
  <c r="C115" i="12"/>
  <c r="BE115" i="12" s="1"/>
  <c r="BD101" i="9"/>
  <c r="C113" i="12"/>
  <c r="BE113" i="12" s="1"/>
  <c r="BD99" i="9"/>
  <c r="C111" i="12"/>
  <c r="BE111" i="12" s="1"/>
  <c r="BD97" i="9"/>
  <c r="C109" i="12"/>
  <c r="BE109" i="12" s="1"/>
  <c r="BD95" i="9"/>
  <c r="C107" i="12"/>
  <c r="BE107" i="12" s="1"/>
  <c r="BD93" i="9"/>
  <c r="C105" i="12"/>
  <c r="BE105" i="12" s="1"/>
  <c r="BD91" i="9"/>
  <c r="C103" i="12"/>
  <c r="BE103" i="12" s="1"/>
  <c r="BD89" i="9"/>
  <c r="C101" i="12"/>
  <c r="BE101" i="12" s="1"/>
  <c r="BD87" i="9"/>
  <c r="C99" i="12"/>
  <c r="BE99" i="12" s="1"/>
  <c r="BD85" i="9"/>
  <c r="C97" i="12"/>
  <c r="BE97" i="12" s="1"/>
  <c r="BD83" i="9"/>
  <c r="C95" i="12"/>
  <c r="BE95" i="12" s="1"/>
  <c r="BD81" i="9"/>
  <c r="C93" i="12"/>
  <c r="BE93" i="12" s="1"/>
  <c r="BD79" i="9"/>
  <c r="C91" i="12"/>
  <c r="BE91" i="12" s="1"/>
  <c r="BD77" i="9"/>
  <c r="C89" i="12"/>
  <c r="BE89" i="12" s="1"/>
  <c r="BD75" i="9"/>
  <c r="C87" i="12"/>
  <c r="BE87" i="12" s="1"/>
  <c r="BD73" i="9"/>
  <c r="C85" i="12"/>
  <c r="BE85" i="12" s="1"/>
  <c r="BD71" i="9"/>
  <c r="C83" i="12"/>
  <c r="BE83" i="12" s="1"/>
  <c r="BD69" i="9"/>
  <c r="C81" i="12"/>
  <c r="BE81" i="12" s="1"/>
  <c r="BD67" i="9"/>
  <c r="C79" i="12"/>
  <c r="BE79" i="12" s="1"/>
  <c r="BD65" i="9"/>
  <c r="C77" i="12"/>
  <c r="BE77" i="12" s="1"/>
  <c r="BD63" i="9"/>
  <c r="C75" i="12"/>
  <c r="BE75" i="12" s="1"/>
  <c r="BD61" i="9"/>
  <c r="C73" i="12"/>
  <c r="BE73" i="12" s="1"/>
  <c r="BD59" i="9"/>
  <c r="C71" i="12"/>
  <c r="BE71" i="12" s="1"/>
  <c r="BD57" i="9"/>
  <c r="C69" i="12"/>
  <c r="BE69" i="12" s="1"/>
  <c r="BD55" i="9"/>
  <c r="C67" i="12"/>
  <c r="BE67" i="12" s="1"/>
  <c r="BD53" i="9"/>
  <c r="C65" i="12"/>
  <c r="BE65" i="12" s="1"/>
  <c r="BD51" i="9"/>
  <c r="C63" i="12"/>
  <c r="BE63" i="12" s="1"/>
  <c r="BD49" i="9"/>
  <c r="C61" i="12"/>
  <c r="BE61" i="12" s="1"/>
  <c r="BD47" i="9"/>
  <c r="C59" i="12"/>
  <c r="BE59" i="12" s="1"/>
  <c r="BD45" i="9"/>
  <c r="C57" i="12"/>
  <c r="BE57" i="12" s="1"/>
  <c r="BD43" i="9"/>
  <c r="C55" i="12"/>
  <c r="BE55" i="12" s="1"/>
  <c r="BD41" i="9"/>
  <c r="C53" i="12"/>
  <c r="BE53" i="12" s="1"/>
  <c r="BD39" i="9"/>
  <c r="C51" i="12"/>
  <c r="BE51" i="12" s="1"/>
  <c r="BD37" i="9"/>
  <c r="C49" i="12"/>
  <c r="BE49" i="12" s="1"/>
  <c r="BD35" i="9"/>
  <c r="C47" i="12"/>
  <c r="BE47" i="12" s="1"/>
  <c r="BD33" i="9"/>
  <c r="C45" i="12"/>
  <c r="BE45" i="12" s="1"/>
  <c r="BD31" i="9"/>
  <c r="C43" i="12"/>
  <c r="BE43" i="12" s="1"/>
  <c r="BD29" i="9"/>
  <c r="C41" i="12"/>
  <c r="BE41" i="12" s="1"/>
  <c r="BD27" i="9"/>
  <c r="C39" i="12"/>
  <c r="BE39" i="12" s="1"/>
  <c r="BD25" i="9"/>
  <c r="C37" i="12"/>
  <c r="BE37" i="12" s="1"/>
  <c r="BD23" i="9"/>
  <c r="C35" i="12"/>
  <c r="BE35" i="12" s="1"/>
  <c r="BD21" i="9"/>
  <c r="C33" i="12"/>
  <c r="BE33" i="12" s="1"/>
  <c r="BD19" i="9"/>
  <c r="C31" i="12"/>
  <c r="BE31" i="12" s="1"/>
  <c r="C29" i="12"/>
  <c r="BD26" i="9"/>
  <c r="C38" i="12"/>
  <c r="BE38" i="12" s="1"/>
  <c r="BD24" i="9"/>
  <c r="C36" i="12"/>
  <c r="BE36" i="12" s="1"/>
  <c r="BD22" i="9"/>
  <c r="C34" i="12"/>
  <c r="BE34" i="12" s="1"/>
  <c r="BD20" i="9"/>
  <c r="C32" i="12"/>
  <c r="BE32" i="12" s="1"/>
  <c r="BD18" i="9"/>
  <c r="C30" i="12"/>
  <c r="BE30" i="12" s="1"/>
  <c r="C26" i="12"/>
  <c r="C22" i="12"/>
  <c r="C28" i="12"/>
  <c r="C24" i="12"/>
  <c r="C27" i="12"/>
  <c r="C25" i="12"/>
  <c r="C23" i="12"/>
  <c r="Y4" i="12"/>
  <c r="I171" i="9"/>
  <c r="M171" i="9" s="1"/>
  <c r="I170" i="9"/>
  <c r="M170" i="9" s="1"/>
  <c r="O166" i="9"/>
  <c r="I166" i="9"/>
  <c r="M166" i="9" s="1"/>
  <c r="O165" i="9"/>
  <c r="I165" i="9"/>
  <c r="M165" i="9" s="1"/>
  <c r="AY159" i="9"/>
  <c r="Q159" i="9" s="1"/>
  <c r="AX159" i="9"/>
  <c r="AW159" i="9"/>
  <c r="AY158" i="9"/>
  <c r="Q158" i="9" s="1"/>
  <c r="AX158" i="9"/>
  <c r="AW158" i="9"/>
  <c r="AY157" i="9"/>
  <c r="Q157" i="9" s="1"/>
  <c r="AX157" i="9"/>
  <c r="AW157" i="9"/>
  <c r="AY156" i="9"/>
  <c r="Q156" i="9" s="1"/>
  <c r="AX156" i="9"/>
  <c r="AW156" i="9"/>
  <c r="AY155" i="9"/>
  <c r="Q155" i="9" s="1"/>
  <c r="AX155" i="9"/>
  <c r="AW155" i="9"/>
  <c r="AY154" i="9"/>
  <c r="Q154" i="9" s="1"/>
  <c r="AX154" i="9"/>
  <c r="AW154" i="9"/>
  <c r="AY153" i="9"/>
  <c r="Q153" i="9" s="1"/>
  <c r="AX153" i="9"/>
  <c r="AW153" i="9"/>
  <c r="AY152" i="9"/>
  <c r="Q152" i="9" s="1"/>
  <c r="AX152" i="9"/>
  <c r="AW152" i="9"/>
  <c r="AY151" i="9"/>
  <c r="Q151" i="9" s="1"/>
  <c r="AX151" i="9"/>
  <c r="AW151" i="9"/>
  <c r="AY150" i="9"/>
  <c r="Q150" i="9" s="1"/>
  <c r="AX150" i="9"/>
  <c r="AW150" i="9"/>
  <c r="AY149" i="9"/>
  <c r="Q149" i="9" s="1"/>
  <c r="AX149" i="9"/>
  <c r="AW149" i="9"/>
  <c r="AY148" i="9"/>
  <c r="Q148" i="9" s="1"/>
  <c r="AX148" i="9"/>
  <c r="AW148" i="9"/>
  <c r="AY147" i="9"/>
  <c r="Q147" i="9" s="1"/>
  <c r="AX147" i="9"/>
  <c r="AW147" i="9"/>
  <c r="AY146" i="9"/>
  <c r="Q146" i="9" s="1"/>
  <c r="AX146" i="9"/>
  <c r="AW146" i="9"/>
  <c r="AY145" i="9"/>
  <c r="Q145" i="9" s="1"/>
  <c r="AX145" i="9"/>
  <c r="AW145" i="9"/>
  <c r="AY144" i="9"/>
  <c r="Q144" i="9" s="1"/>
  <c r="AX144" i="9"/>
  <c r="AW144" i="9"/>
  <c r="AY143" i="9"/>
  <c r="Q143" i="9" s="1"/>
  <c r="AX143" i="9"/>
  <c r="AW143" i="9"/>
  <c r="AY142" i="9"/>
  <c r="Q142" i="9" s="1"/>
  <c r="AX142" i="9"/>
  <c r="AW142" i="9"/>
  <c r="AY141" i="9"/>
  <c r="Q141" i="9" s="1"/>
  <c r="AX141" i="9"/>
  <c r="AW141" i="9"/>
  <c r="AY140" i="9"/>
  <c r="Q140" i="9" s="1"/>
  <c r="AX140" i="9"/>
  <c r="AW140" i="9"/>
  <c r="AY139" i="9"/>
  <c r="Q139" i="9" s="1"/>
  <c r="AX139" i="9"/>
  <c r="AW139" i="9"/>
  <c r="AY138" i="9"/>
  <c r="Q138" i="9" s="1"/>
  <c r="AX138" i="9"/>
  <c r="AW138" i="9"/>
  <c r="AY137" i="9"/>
  <c r="Q137" i="9" s="1"/>
  <c r="AX137" i="9"/>
  <c r="AW137" i="9"/>
  <c r="AY136" i="9"/>
  <c r="Q136" i="9" s="1"/>
  <c r="AX136" i="9"/>
  <c r="AW136" i="9"/>
  <c r="AY135" i="9"/>
  <c r="Q135" i="9" s="1"/>
  <c r="AX135" i="9"/>
  <c r="AW135" i="9"/>
  <c r="AY134" i="9"/>
  <c r="Q134" i="9" s="1"/>
  <c r="AX134" i="9"/>
  <c r="AW134" i="9"/>
  <c r="AY133" i="9"/>
  <c r="Q133" i="9" s="1"/>
  <c r="AX133" i="9"/>
  <c r="AW133" i="9"/>
  <c r="AY132" i="9"/>
  <c r="Q132" i="9" s="1"/>
  <c r="AX132" i="9"/>
  <c r="AW132" i="9"/>
  <c r="AY131" i="9"/>
  <c r="Q131" i="9" s="1"/>
  <c r="AX131" i="9"/>
  <c r="AW131" i="9"/>
  <c r="AY130" i="9"/>
  <c r="Q130" i="9" s="1"/>
  <c r="AX130" i="9"/>
  <c r="AW130" i="9"/>
  <c r="AY129" i="9"/>
  <c r="Q129" i="9" s="1"/>
  <c r="AX129" i="9"/>
  <c r="AW129" i="9"/>
  <c r="AY128" i="9"/>
  <c r="Q128" i="9" s="1"/>
  <c r="AX128" i="9"/>
  <c r="AW128" i="9"/>
  <c r="AY127" i="9"/>
  <c r="Q127" i="9" s="1"/>
  <c r="AX127" i="9"/>
  <c r="AW127" i="9"/>
  <c r="AY126" i="9"/>
  <c r="Q126" i="9" s="1"/>
  <c r="AX126" i="9"/>
  <c r="AW126" i="9"/>
  <c r="AY125" i="9"/>
  <c r="Q125" i="9" s="1"/>
  <c r="AX125" i="9"/>
  <c r="AW125" i="9"/>
  <c r="AY124" i="9"/>
  <c r="Q124" i="9" s="1"/>
  <c r="AX124" i="9"/>
  <c r="AW124" i="9"/>
  <c r="AY123" i="9"/>
  <c r="Q123" i="9" s="1"/>
  <c r="AX123" i="9"/>
  <c r="AW123" i="9"/>
  <c r="AY122" i="9"/>
  <c r="Q122" i="9" s="1"/>
  <c r="AX122" i="9"/>
  <c r="AW122" i="9"/>
  <c r="AY121" i="9"/>
  <c r="Q121" i="9" s="1"/>
  <c r="AX121" i="9"/>
  <c r="AW121" i="9"/>
  <c r="AY120" i="9"/>
  <c r="Q120" i="9" s="1"/>
  <c r="AX120" i="9"/>
  <c r="AW120" i="9"/>
  <c r="AY119" i="9"/>
  <c r="Q119" i="9" s="1"/>
  <c r="AX119" i="9"/>
  <c r="AW119" i="9"/>
  <c r="AY118" i="9"/>
  <c r="Q118" i="9" s="1"/>
  <c r="AX118" i="9"/>
  <c r="AW118" i="9"/>
  <c r="AY117" i="9"/>
  <c r="Q117" i="9" s="1"/>
  <c r="AX117" i="9"/>
  <c r="AW117" i="9"/>
  <c r="AY116" i="9"/>
  <c r="Q116" i="9" s="1"/>
  <c r="AX116" i="9"/>
  <c r="AW116" i="9"/>
  <c r="AY115" i="9"/>
  <c r="Q115" i="9" s="1"/>
  <c r="AX115" i="9"/>
  <c r="AW115" i="9"/>
  <c r="AY114" i="9"/>
  <c r="Q114" i="9" s="1"/>
  <c r="AX114" i="9"/>
  <c r="AW114" i="9"/>
  <c r="AY113" i="9"/>
  <c r="Q113" i="9" s="1"/>
  <c r="AX113" i="9"/>
  <c r="AW113" i="9"/>
  <c r="AY112" i="9"/>
  <c r="Q112" i="9" s="1"/>
  <c r="AX112" i="9"/>
  <c r="AW112" i="9"/>
  <c r="AY111" i="9"/>
  <c r="Q111" i="9" s="1"/>
  <c r="AX111" i="9"/>
  <c r="AW111" i="9"/>
  <c r="AY110" i="9"/>
  <c r="Q110" i="9" s="1"/>
  <c r="AX110" i="9"/>
  <c r="AW110" i="9"/>
  <c r="AY109" i="9"/>
  <c r="Q109" i="9" s="1"/>
  <c r="AX109" i="9"/>
  <c r="AW109" i="9"/>
  <c r="AY108" i="9"/>
  <c r="Q108" i="9" s="1"/>
  <c r="AX108" i="9"/>
  <c r="AW108" i="9"/>
  <c r="AY107" i="9"/>
  <c r="Q107" i="9" s="1"/>
  <c r="AX107" i="9"/>
  <c r="AW107" i="9"/>
  <c r="AY106" i="9"/>
  <c r="Q106" i="9" s="1"/>
  <c r="AX106" i="9"/>
  <c r="AW106" i="9"/>
  <c r="AY105" i="9"/>
  <c r="Q105" i="9" s="1"/>
  <c r="AX105" i="9"/>
  <c r="AW105" i="9"/>
  <c r="AY104" i="9"/>
  <c r="Q104" i="9" s="1"/>
  <c r="AX104" i="9"/>
  <c r="AW104" i="9"/>
  <c r="AY103" i="9"/>
  <c r="Q103" i="9" s="1"/>
  <c r="AX103" i="9"/>
  <c r="AW103" i="9"/>
  <c r="AY102" i="9"/>
  <c r="Q102" i="9" s="1"/>
  <c r="AX102" i="9"/>
  <c r="AW102" i="9"/>
  <c r="AY101" i="9"/>
  <c r="Q101" i="9" s="1"/>
  <c r="AX101" i="9"/>
  <c r="AW101" i="9"/>
  <c r="AY100" i="9"/>
  <c r="Q100" i="9" s="1"/>
  <c r="AX100" i="9"/>
  <c r="AW100" i="9"/>
  <c r="AY99" i="9"/>
  <c r="Q99" i="9" s="1"/>
  <c r="AX99" i="9"/>
  <c r="AW99" i="9"/>
  <c r="AY98" i="9"/>
  <c r="Q98" i="9" s="1"/>
  <c r="AX98" i="9"/>
  <c r="AW98" i="9"/>
  <c r="AY97" i="9"/>
  <c r="Q97" i="9" s="1"/>
  <c r="AX97" i="9"/>
  <c r="AW97" i="9"/>
  <c r="AY96" i="9"/>
  <c r="Q96" i="9" s="1"/>
  <c r="AX96" i="9"/>
  <c r="AW96" i="9"/>
  <c r="AY95" i="9"/>
  <c r="Q95" i="9" s="1"/>
  <c r="AX95" i="9"/>
  <c r="AW95" i="9"/>
  <c r="AY94" i="9"/>
  <c r="Q94" i="9" s="1"/>
  <c r="AX94" i="9"/>
  <c r="AW94" i="9"/>
  <c r="AY93" i="9"/>
  <c r="Q93" i="9" s="1"/>
  <c r="AX93" i="9"/>
  <c r="AW93" i="9"/>
  <c r="AY92" i="9"/>
  <c r="Q92" i="9" s="1"/>
  <c r="AX92" i="9"/>
  <c r="AW92" i="9"/>
  <c r="AY91" i="9"/>
  <c r="Q91" i="9" s="1"/>
  <c r="AX91" i="9"/>
  <c r="AW91" i="9"/>
  <c r="AY90" i="9"/>
  <c r="Q90" i="9" s="1"/>
  <c r="AX90" i="9"/>
  <c r="AW90" i="9"/>
  <c r="AY89" i="9"/>
  <c r="Q89" i="9" s="1"/>
  <c r="AX89" i="9"/>
  <c r="AW89" i="9"/>
  <c r="AY88" i="9"/>
  <c r="Q88" i="9" s="1"/>
  <c r="AX88" i="9"/>
  <c r="AW88" i="9"/>
  <c r="AY87" i="9"/>
  <c r="Q87" i="9" s="1"/>
  <c r="AX87" i="9"/>
  <c r="AW87" i="9"/>
  <c r="AY86" i="9"/>
  <c r="Q86" i="9" s="1"/>
  <c r="AX86" i="9"/>
  <c r="AW86" i="9"/>
  <c r="AY85" i="9"/>
  <c r="Q85" i="9" s="1"/>
  <c r="AX85" i="9"/>
  <c r="AW85" i="9"/>
  <c r="AY84" i="9"/>
  <c r="Q84" i="9" s="1"/>
  <c r="AX84" i="9"/>
  <c r="AW84" i="9"/>
  <c r="AY83" i="9"/>
  <c r="Q83" i="9" s="1"/>
  <c r="AX83" i="9"/>
  <c r="AW83" i="9"/>
  <c r="AY82" i="9"/>
  <c r="Q82" i="9" s="1"/>
  <c r="AX82" i="9"/>
  <c r="AW82" i="9"/>
  <c r="AY81" i="9"/>
  <c r="Q81" i="9" s="1"/>
  <c r="AX81" i="9"/>
  <c r="AW81" i="9"/>
  <c r="AY80" i="9"/>
  <c r="Q80" i="9" s="1"/>
  <c r="AX80" i="9"/>
  <c r="AW80" i="9"/>
  <c r="AY79" i="9"/>
  <c r="Q79" i="9" s="1"/>
  <c r="AX79" i="9"/>
  <c r="AW79" i="9"/>
  <c r="AY78" i="9"/>
  <c r="Q78" i="9" s="1"/>
  <c r="AX78" i="9"/>
  <c r="AW78" i="9"/>
  <c r="AY77" i="9"/>
  <c r="Q77" i="9" s="1"/>
  <c r="AX77" i="9"/>
  <c r="AW77" i="9"/>
  <c r="AY76" i="9"/>
  <c r="Q76" i="9" s="1"/>
  <c r="AX76" i="9"/>
  <c r="AW76" i="9"/>
  <c r="AY75" i="9"/>
  <c r="Q75" i="9" s="1"/>
  <c r="AX75" i="9"/>
  <c r="AW75" i="9"/>
  <c r="AY74" i="9"/>
  <c r="Q74" i="9" s="1"/>
  <c r="AX74" i="9"/>
  <c r="AW74" i="9"/>
  <c r="AY73" i="9"/>
  <c r="Q73" i="9" s="1"/>
  <c r="AX73" i="9"/>
  <c r="AW73" i="9"/>
  <c r="AY72" i="9"/>
  <c r="Q72" i="9" s="1"/>
  <c r="AX72" i="9"/>
  <c r="AW72" i="9"/>
  <c r="AY71" i="9"/>
  <c r="Q71" i="9" s="1"/>
  <c r="AX71" i="9"/>
  <c r="AW71" i="9"/>
  <c r="AY70" i="9"/>
  <c r="Q70" i="9" s="1"/>
  <c r="AX70" i="9"/>
  <c r="AW70" i="9"/>
  <c r="AY69" i="9"/>
  <c r="Q69" i="9" s="1"/>
  <c r="AX69" i="9"/>
  <c r="AW69" i="9"/>
  <c r="AY68" i="9"/>
  <c r="Q68" i="9" s="1"/>
  <c r="AX68" i="9"/>
  <c r="AW68" i="9"/>
  <c r="AY67" i="9"/>
  <c r="Q67" i="9" s="1"/>
  <c r="AX67" i="9"/>
  <c r="AW67" i="9"/>
  <c r="AY66" i="9"/>
  <c r="Q66" i="9" s="1"/>
  <c r="AX66" i="9"/>
  <c r="AW66" i="9"/>
  <c r="AY65" i="9"/>
  <c r="Q65" i="9" s="1"/>
  <c r="AX65" i="9"/>
  <c r="AW65" i="9"/>
  <c r="AY64" i="9"/>
  <c r="Q64" i="9" s="1"/>
  <c r="AX64" i="9"/>
  <c r="AW64" i="9"/>
  <c r="AY63" i="9"/>
  <c r="Q63" i="9" s="1"/>
  <c r="AX63" i="9"/>
  <c r="AW63" i="9"/>
  <c r="AY62" i="9"/>
  <c r="Q62" i="9" s="1"/>
  <c r="AX62" i="9"/>
  <c r="AW62" i="9"/>
  <c r="AY61" i="9"/>
  <c r="Q61" i="9" s="1"/>
  <c r="AX61" i="9"/>
  <c r="AW61" i="9"/>
  <c r="AY60" i="9"/>
  <c r="Q60" i="9" s="1"/>
  <c r="AX60" i="9"/>
  <c r="AW60" i="9"/>
  <c r="AY59" i="9"/>
  <c r="Q59" i="9" s="1"/>
  <c r="AX59" i="9"/>
  <c r="AW59" i="9"/>
  <c r="AY58" i="9"/>
  <c r="Q58" i="9" s="1"/>
  <c r="AX58" i="9"/>
  <c r="AW58" i="9"/>
  <c r="AY57" i="9"/>
  <c r="Q57" i="9" s="1"/>
  <c r="AX57" i="9"/>
  <c r="AW57" i="9"/>
  <c r="AY56" i="9"/>
  <c r="Q56" i="9" s="1"/>
  <c r="AX56" i="9"/>
  <c r="AW56" i="9"/>
  <c r="AY55" i="9"/>
  <c r="Q55" i="9" s="1"/>
  <c r="AX55" i="9"/>
  <c r="AW55" i="9"/>
  <c r="AY54" i="9"/>
  <c r="Q54" i="9" s="1"/>
  <c r="AX54" i="9"/>
  <c r="AW54" i="9"/>
  <c r="AY53" i="9"/>
  <c r="Q53" i="9" s="1"/>
  <c r="AX53" i="9"/>
  <c r="AW53" i="9"/>
  <c r="AY52" i="9"/>
  <c r="Q52" i="9" s="1"/>
  <c r="AX52" i="9"/>
  <c r="AW52" i="9"/>
  <c r="AY51" i="9"/>
  <c r="Q51" i="9" s="1"/>
  <c r="AX51" i="9"/>
  <c r="AW51" i="9"/>
  <c r="AY50" i="9"/>
  <c r="Q50" i="9" s="1"/>
  <c r="AX50" i="9"/>
  <c r="AW50" i="9"/>
  <c r="AY49" i="9"/>
  <c r="Q49" i="9" s="1"/>
  <c r="AX49" i="9"/>
  <c r="AW49" i="9"/>
  <c r="AY48" i="9"/>
  <c r="Q48" i="9" s="1"/>
  <c r="AX48" i="9"/>
  <c r="AW48" i="9"/>
  <c r="AY47" i="9"/>
  <c r="Q47" i="9" s="1"/>
  <c r="AX47" i="9"/>
  <c r="AW47" i="9"/>
  <c r="AY46" i="9"/>
  <c r="Q46" i="9" s="1"/>
  <c r="AX46" i="9"/>
  <c r="AW46" i="9"/>
  <c r="AY45" i="9"/>
  <c r="Q45" i="9" s="1"/>
  <c r="AX45" i="9"/>
  <c r="AW45" i="9"/>
  <c r="AY44" i="9"/>
  <c r="Q44" i="9" s="1"/>
  <c r="AX44" i="9"/>
  <c r="AW44" i="9"/>
  <c r="AY43" i="9"/>
  <c r="Q43" i="9" s="1"/>
  <c r="AX43" i="9"/>
  <c r="AW43" i="9"/>
  <c r="AY42" i="9"/>
  <c r="Q42" i="9" s="1"/>
  <c r="AX42" i="9"/>
  <c r="AW42" i="9"/>
  <c r="AY41" i="9"/>
  <c r="Q41" i="9" s="1"/>
  <c r="AX41" i="9"/>
  <c r="AW41" i="9"/>
  <c r="AY40" i="9"/>
  <c r="Q40" i="9" s="1"/>
  <c r="AX40" i="9"/>
  <c r="AW40" i="9"/>
  <c r="AY39" i="9"/>
  <c r="Q39" i="9" s="1"/>
  <c r="AX39" i="9"/>
  <c r="AW39" i="9"/>
  <c r="AY38" i="9"/>
  <c r="Q38" i="9" s="1"/>
  <c r="AX38" i="9"/>
  <c r="AW38" i="9"/>
  <c r="AY37" i="9"/>
  <c r="Q37" i="9" s="1"/>
  <c r="AX37" i="9"/>
  <c r="AW37" i="9"/>
  <c r="AY36" i="9"/>
  <c r="Q36" i="9" s="1"/>
  <c r="AX36" i="9"/>
  <c r="AW36" i="9"/>
  <c r="AY35" i="9"/>
  <c r="Q35" i="9" s="1"/>
  <c r="AX35" i="9"/>
  <c r="AW35" i="9"/>
  <c r="AY34" i="9"/>
  <c r="Q34" i="9" s="1"/>
  <c r="AX34" i="9"/>
  <c r="AW34" i="9"/>
  <c r="AY33" i="9"/>
  <c r="Q33" i="9" s="1"/>
  <c r="AX33" i="9"/>
  <c r="AW33" i="9"/>
  <c r="AY32" i="9"/>
  <c r="Q32" i="9" s="1"/>
  <c r="AX32" i="9"/>
  <c r="AW32" i="9"/>
  <c r="AY31" i="9"/>
  <c r="Q31" i="9" s="1"/>
  <c r="AX31" i="9"/>
  <c r="AW31" i="9"/>
  <c r="AY30" i="9"/>
  <c r="Q30" i="9" s="1"/>
  <c r="AX30" i="9"/>
  <c r="AW30" i="9"/>
  <c r="AY29" i="9"/>
  <c r="Q29" i="9" s="1"/>
  <c r="AX29" i="9"/>
  <c r="AW29" i="9"/>
  <c r="AY28" i="9"/>
  <c r="Q28" i="9" s="1"/>
  <c r="AX28" i="9"/>
  <c r="AW28" i="9"/>
  <c r="AY27" i="9"/>
  <c r="Q27" i="9" s="1"/>
  <c r="AX27" i="9"/>
  <c r="AW27" i="9"/>
  <c r="AY26" i="9"/>
  <c r="Q26" i="9" s="1"/>
  <c r="AX26" i="9"/>
  <c r="AW26" i="9"/>
  <c r="AY25" i="9"/>
  <c r="Q25" i="9" s="1"/>
  <c r="AX25" i="9"/>
  <c r="AW25" i="9"/>
  <c r="AY24" i="9"/>
  <c r="Q24" i="9" s="1"/>
  <c r="AX24" i="9"/>
  <c r="AW24" i="9"/>
  <c r="AY23" i="9"/>
  <c r="Q23" i="9" s="1"/>
  <c r="AX23" i="9"/>
  <c r="AW23" i="9"/>
  <c r="AY22" i="9"/>
  <c r="Q22" i="9" s="1"/>
  <c r="AX22" i="9"/>
  <c r="AW22" i="9"/>
  <c r="AY21" i="9"/>
  <c r="Q21" i="9" s="1"/>
  <c r="AX21" i="9"/>
  <c r="AW21" i="9"/>
  <c r="AY20" i="9"/>
  <c r="Q20" i="9" s="1"/>
  <c r="AX20" i="9"/>
  <c r="AW20" i="9"/>
  <c r="AY19" i="9"/>
  <c r="Q19" i="9" s="1"/>
  <c r="AX19" i="9"/>
  <c r="AW19" i="9"/>
  <c r="AY18" i="9"/>
  <c r="Q18" i="9" s="1"/>
  <c r="AX18" i="9"/>
  <c r="AW18" i="9"/>
  <c r="AY17" i="9"/>
  <c r="Q17" i="9" s="1"/>
  <c r="AX17" i="9"/>
  <c r="AW17" i="9"/>
  <c r="AY16" i="9"/>
  <c r="Q16" i="9" s="1"/>
  <c r="AX16" i="9"/>
  <c r="AW16" i="9"/>
  <c r="AY15" i="9"/>
  <c r="Q15" i="9" s="1"/>
  <c r="AX15" i="9"/>
  <c r="AW15" i="9"/>
  <c r="AY14" i="9"/>
  <c r="Q14" i="9" s="1"/>
  <c r="AX14" i="9"/>
  <c r="AW14" i="9"/>
  <c r="AY13" i="9"/>
  <c r="Q13" i="9" s="1"/>
  <c r="AX13" i="9"/>
  <c r="AW13" i="9"/>
  <c r="AY12" i="9"/>
  <c r="Q12" i="9" s="1"/>
  <c r="AX12" i="9"/>
  <c r="AW12" i="9"/>
  <c r="AY11" i="9"/>
  <c r="Q11" i="9" s="1"/>
  <c r="AX11" i="9"/>
  <c r="AW11" i="9"/>
  <c r="AY10" i="9"/>
  <c r="Q10" i="9" s="1"/>
  <c r="AX10" i="9"/>
  <c r="AW10" i="9"/>
  <c r="E18" i="9" l="1"/>
  <c r="K20" i="9"/>
  <c r="E26" i="9"/>
  <c r="E34" i="9"/>
  <c r="K36" i="9"/>
  <c r="E42" i="9"/>
  <c r="K44" i="9"/>
  <c r="E50" i="9"/>
  <c r="K52" i="9"/>
  <c r="E58" i="9"/>
  <c r="K60" i="9"/>
  <c r="E66" i="9"/>
  <c r="E74" i="9"/>
  <c r="E82" i="9"/>
  <c r="K84" i="9"/>
  <c r="E90" i="9"/>
  <c r="K92" i="9"/>
  <c r="E98" i="9"/>
  <c r="K100" i="9"/>
  <c r="E106" i="9"/>
  <c r="K108" i="9"/>
  <c r="E114" i="9"/>
  <c r="K116" i="9"/>
  <c r="E122" i="9"/>
  <c r="K124" i="9"/>
  <c r="F18" i="9"/>
  <c r="F26" i="9"/>
  <c r="F34" i="9"/>
  <c r="F42" i="9"/>
  <c r="F50" i="9"/>
  <c r="D41" i="9"/>
  <c r="D85" i="9"/>
  <c r="D107" i="9"/>
  <c r="D129" i="9"/>
  <c r="H18" i="9"/>
  <c r="E21" i="9"/>
  <c r="G114" i="9"/>
  <c r="G122" i="9"/>
  <c r="G130" i="9"/>
  <c r="G138" i="9"/>
  <c r="F150" i="12" s="1"/>
  <c r="G146" i="9"/>
  <c r="F158" i="12" s="1"/>
  <c r="G154" i="9"/>
  <c r="F88" i="9"/>
  <c r="F120" i="9"/>
  <c r="I133" i="9"/>
  <c r="F144" i="9"/>
  <c r="I149" i="9"/>
  <c r="D68" i="9"/>
  <c r="I77" i="9"/>
  <c r="F112" i="9"/>
  <c r="I117" i="9"/>
  <c r="F152" i="9"/>
  <c r="D24" i="9"/>
  <c r="D112" i="9"/>
  <c r="E19" i="9"/>
  <c r="K21" i="9"/>
  <c r="E27" i="9"/>
  <c r="K29" i="9"/>
  <c r="E35" i="9"/>
  <c r="K37" i="9"/>
  <c r="E43" i="9"/>
  <c r="K45" i="9"/>
  <c r="G48" i="9"/>
  <c r="F60" i="12" s="1"/>
  <c r="K53" i="9"/>
  <c r="G56" i="9"/>
  <c r="F68" i="12" s="1"/>
  <c r="K61" i="9"/>
  <c r="F56" i="9"/>
  <c r="F96" i="9"/>
  <c r="F104" i="9"/>
  <c r="F128" i="9"/>
  <c r="F136" i="9"/>
  <c r="I157" i="9"/>
  <c r="D46" i="9"/>
  <c r="G16" i="9"/>
  <c r="G24" i="9"/>
  <c r="G32" i="9"/>
  <c r="G40" i="9"/>
  <c r="E51" i="9"/>
  <c r="E59" i="9"/>
  <c r="F16" i="9"/>
  <c r="I21" i="9"/>
  <c r="F24" i="9"/>
  <c r="I29" i="9"/>
  <c r="F32" i="9"/>
  <c r="I37" i="9"/>
  <c r="J37" i="9" s="1"/>
  <c r="F40" i="9"/>
  <c r="I45" i="9"/>
  <c r="J45" i="9" s="1"/>
  <c r="F48" i="9"/>
  <c r="I53" i="9"/>
  <c r="I61" i="9"/>
  <c r="F64" i="9"/>
  <c r="I69" i="9"/>
  <c r="F72" i="9"/>
  <c r="F80" i="9"/>
  <c r="I85" i="9"/>
  <c r="I93" i="9"/>
  <c r="I101" i="9"/>
  <c r="I109" i="9"/>
  <c r="I125" i="9"/>
  <c r="I141" i="9"/>
  <c r="H16" i="9"/>
  <c r="D26" i="9"/>
  <c r="D48" i="9"/>
  <c r="D114" i="9"/>
  <c r="D136" i="9"/>
  <c r="I16" i="9"/>
  <c r="J16" i="9" s="1"/>
  <c r="G19" i="9"/>
  <c r="F31" i="12" s="1"/>
  <c r="I24" i="9"/>
  <c r="G27" i="9"/>
  <c r="I32" i="9"/>
  <c r="J32" i="9" s="1"/>
  <c r="G35" i="9"/>
  <c r="I40" i="9"/>
  <c r="G43" i="9"/>
  <c r="I48" i="9"/>
  <c r="G51" i="9"/>
  <c r="I56" i="9"/>
  <c r="G59" i="9"/>
  <c r="I64" i="9"/>
  <c r="G67" i="9"/>
  <c r="I72" i="9"/>
  <c r="G75" i="9"/>
  <c r="I80" i="9"/>
  <c r="K16" i="9"/>
  <c r="K24" i="9"/>
  <c r="K32" i="9"/>
  <c r="K40" i="9"/>
  <c r="K48" i="9"/>
  <c r="K56" i="9"/>
  <c r="K64" i="9"/>
  <c r="K72" i="9"/>
  <c r="K80" i="9"/>
  <c r="D50" i="9"/>
  <c r="G54" i="14" s="1"/>
  <c r="D72" i="9"/>
  <c r="D138" i="9"/>
  <c r="L16" i="9"/>
  <c r="I19" i="9"/>
  <c r="F22" i="9"/>
  <c r="L24" i="9"/>
  <c r="I27" i="9"/>
  <c r="L32" i="9"/>
  <c r="I35" i="9"/>
  <c r="L40" i="9"/>
  <c r="I43" i="9"/>
  <c r="L48" i="9"/>
  <c r="I51" i="9"/>
  <c r="L56" i="9"/>
  <c r="I59" i="9"/>
  <c r="D29" i="9"/>
  <c r="G33" i="14" s="1"/>
  <c r="K22" i="9"/>
  <c r="K38" i="9"/>
  <c r="K54" i="9"/>
  <c r="G89" i="9"/>
  <c r="F101" i="12" s="1"/>
  <c r="G113" i="9"/>
  <c r="G137" i="9"/>
  <c r="F149" i="12" s="1"/>
  <c r="E17" i="9"/>
  <c r="K19" i="9"/>
  <c r="G25" i="9"/>
  <c r="G49" i="9"/>
  <c r="K62" i="9"/>
  <c r="G81" i="9"/>
  <c r="G97" i="9"/>
  <c r="G105" i="9"/>
  <c r="G121" i="9"/>
  <c r="G129" i="9"/>
  <c r="D32" i="9"/>
  <c r="D98" i="9"/>
  <c r="D120" i="9"/>
  <c r="G17" i="9"/>
  <c r="K30" i="9"/>
  <c r="G33" i="9"/>
  <c r="F45" i="12" s="1"/>
  <c r="G41" i="9"/>
  <c r="K46" i="9"/>
  <c r="G57" i="9"/>
  <c r="G65" i="9"/>
  <c r="F77" i="12" s="1"/>
  <c r="G73" i="9"/>
  <c r="D33" i="9"/>
  <c r="G37" i="14" s="1"/>
  <c r="D77" i="9"/>
  <c r="D99" i="9"/>
  <c r="D121" i="9"/>
  <c r="D34" i="9"/>
  <c r="I159" i="9"/>
  <c r="L30" i="9"/>
  <c r="L38" i="9"/>
  <c r="L46" i="9"/>
  <c r="L54" i="9"/>
  <c r="L62" i="9"/>
  <c r="H68" i="9"/>
  <c r="E75" i="9"/>
  <c r="I81" i="9"/>
  <c r="E99" i="9"/>
  <c r="G116" i="9"/>
  <c r="H122" i="9"/>
  <c r="I128" i="9"/>
  <c r="J128" i="9" s="1"/>
  <c r="K133" i="9"/>
  <c r="E139" i="9"/>
  <c r="I144" i="9"/>
  <c r="E149" i="9"/>
  <c r="E154" i="9"/>
  <c r="L144" i="9"/>
  <c r="K149" i="9"/>
  <c r="H154" i="9"/>
  <c r="E23" i="9"/>
  <c r="E117" i="9"/>
  <c r="F23" i="9"/>
  <c r="K39" i="9"/>
  <c r="K55" i="9"/>
  <c r="F76" i="9"/>
  <c r="F94" i="9"/>
  <c r="E100" i="9"/>
  <c r="K117" i="9"/>
  <c r="I123" i="9"/>
  <c r="I129" i="9"/>
  <c r="J129" i="9" s="1"/>
  <c r="E140" i="9"/>
  <c r="K150" i="9"/>
  <c r="G155" i="9"/>
  <c r="L70" i="9"/>
  <c r="K145" i="9"/>
  <c r="H25" i="9"/>
  <c r="H89" i="9"/>
  <c r="L118" i="9"/>
  <c r="L145" i="9"/>
  <c r="E156" i="9"/>
  <c r="I49" i="9"/>
  <c r="E77" i="9"/>
  <c r="I89" i="9"/>
  <c r="E107" i="9"/>
  <c r="K41" i="9"/>
  <c r="H65" i="9"/>
  <c r="E101" i="9"/>
  <c r="H124" i="9"/>
  <c r="H151" i="9"/>
  <c r="I136" i="9"/>
  <c r="D102" i="9"/>
  <c r="G106" i="14" s="1"/>
  <c r="G120" i="9"/>
  <c r="F132" i="12" s="1"/>
  <c r="F142" i="9"/>
  <c r="I147" i="9"/>
  <c r="K157" i="9"/>
  <c r="F28" i="9"/>
  <c r="K137" i="9"/>
  <c r="G44" i="9"/>
  <c r="F56" i="12" s="1"/>
  <c r="K97" i="9"/>
  <c r="H153" i="9"/>
  <c r="S153" i="9" s="1"/>
  <c r="F86" i="9"/>
  <c r="I121" i="9"/>
  <c r="D19" i="9"/>
  <c r="K159" i="9"/>
  <c r="L22" i="9"/>
  <c r="I75" i="9"/>
  <c r="K81" i="9"/>
  <c r="E93" i="9"/>
  <c r="G99" i="9"/>
  <c r="H105" i="9"/>
  <c r="E111" i="9"/>
  <c r="H116" i="9"/>
  <c r="L128" i="9"/>
  <c r="G139" i="9"/>
  <c r="F151" i="12" s="1"/>
  <c r="F31" i="9"/>
  <c r="K69" i="9"/>
  <c r="H129" i="9"/>
  <c r="F150" i="9"/>
  <c r="K31" i="9"/>
  <c r="K47" i="9"/>
  <c r="H82" i="9"/>
  <c r="J82" i="9" s="1"/>
  <c r="L105" i="9"/>
  <c r="H76" i="9"/>
  <c r="G100" i="9"/>
  <c r="F118" i="9"/>
  <c r="L129" i="9"/>
  <c r="G140" i="9"/>
  <c r="D78" i="9"/>
  <c r="H41" i="9"/>
  <c r="H49" i="9"/>
  <c r="H57" i="9"/>
  <c r="G83" i="9"/>
  <c r="E95" i="9"/>
  <c r="L112" i="9"/>
  <c r="F124" i="9"/>
  <c r="H140" i="9"/>
  <c r="F95" i="9"/>
  <c r="G124" i="9"/>
  <c r="F136" i="12" s="1"/>
  <c r="F151" i="9"/>
  <c r="K25" i="9"/>
  <c r="K49" i="9"/>
  <c r="K77" i="9"/>
  <c r="K89" i="9"/>
  <c r="G107" i="9"/>
  <c r="F119" i="12" s="1"/>
  <c r="H130" i="9"/>
  <c r="E146" i="9"/>
  <c r="I17" i="9"/>
  <c r="K113" i="9"/>
  <c r="K141" i="9"/>
  <c r="G131" i="9"/>
  <c r="L142" i="9"/>
  <c r="I91" i="9"/>
  <c r="G60" i="9"/>
  <c r="G132" i="9"/>
  <c r="H60" i="9"/>
  <c r="G148" i="9"/>
  <c r="D35" i="9"/>
  <c r="L159" i="9"/>
  <c r="E31" i="9"/>
  <c r="E69" i="9"/>
  <c r="L81" i="9"/>
  <c r="K93" i="9"/>
  <c r="I99" i="9"/>
  <c r="I105" i="9"/>
  <c r="J105" i="9" s="1"/>
  <c r="F111" i="9"/>
  <c r="E123" i="9"/>
  <c r="I139" i="9"/>
  <c r="F39" i="9"/>
  <c r="F55" i="9"/>
  <c r="F63" i="9"/>
  <c r="E76" i="9"/>
  <c r="G88" i="9"/>
  <c r="K105" i="9"/>
  <c r="G123" i="9"/>
  <c r="L134" i="9"/>
  <c r="G145" i="9"/>
  <c r="E155" i="9"/>
  <c r="D56" i="9"/>
  <c r="K63" i="9"/>
  <c r="I88" i="9"/>
  <c r="H145" i="9"/>
  <c r="G64" i="9"/>
  <c r="H106" i="9"/>
  <c r="E124" i="9"/>
  <c r="H33" i="9"/>
  <c r="H100" i="9"/>
  <c r="H135" i="9"/>
  <c r="I25" i="9"/>
  <c r="J25" i="9" s="1"/>
  <c r="I41" i="9"/>
  <c r="I57" i="9"/>
  <c r="E71" i="9"/>
  <c r="I83" i="9"/>
  <c r="E130" i="9"/>
  <c r="K140" i="9"/>
  <c r="F156" i="9"/>
  <c r="D80" i="9"/>
  <c r="F71" i="9"/>
  <c r="K95" i="9"/>
  <c r="E119" i="9"/>
  <c r="E125" i="9"/>
  <c r="G152" i="9"/>
  <c r="L17" i="9"/>
  <c r="L102" i="9"/>
  <c r="G147" i="9"/>
  <c r="F159" i="12" s="1"/>
  <c r="F36" i="9"/>
  <c r="E115" i="9"/>
  <c r="I67" i="9"/>
  <c r="L137" i="9"/>
  <c r="G80" i="9"/>
  <c r="D36" i="9"/>
  <c r="G40" i="14" s="1"/>
  <c r="F47" i="9"/>
  <c r="K111" i="9"/>
  <c r="F135" i="9"/>
  <c r="K57" i="9"/>
  <c r="L136" i="9"/>
  <c r="I73" i="9"/>
  <c r="E148" i="9"/>
  <c r="G52" i="9"/>
  <c r="F148" i="9"/>
  <c r="K109" i="9"/>
  <c r="H143" i="9"/>
  <c r="J143" i="9" s="1"/>
  <c r="D57" i="9"/>
  <c r="F70" i="9"/>
  <c r="G76" i="9"/>
  <c r="F88" i="12" s="1"/>
  <c r="L88" i="9"/>
  <c r="F100" i="9"/>
  <c r="G112" i="9"/>
  <c r="K129" i="9"/>
  <c r="F140" i="9"/>
  <c r="I145" i="9"/>
  <c r="J145" i="9" s="1"/>
  <c r="L150" i="9"/>
  <c r="I155" i="9"/>
  <c r="D58" i="9"/>
  <c r="E83" i="9"/>
  <c r="I112" i="9"/>
  <c r="L64" i="9"/>
  <c r="E151" i="9"/>
  <c r="I33" i="9"/>
  <c r="K135" i="9"/>
  <c r="K33" i="9"/>
  <c r="H113" i="9"/>
  <c r="G156" i="9"/>
  <c r="K119" i="9"/>
  <c r="K156" i="9"/>
  <c r="F108" i="9"/>
  <c r="E157" i="9"/>
  <c r="D124" i="9"/>
  <c r="E127" i="9"/>
  <c r="H28" i="9"/>
  <c r="G96" i="9"/>
  <c r="E131" i="9"/>
  <c r="H84" i="9"/>
  <c r="H137" i="9"/>
  <c r="E143" i="9"/>
  <c r="F143" i="9"/>
  <c r="H52" i="9"/>
  <c r="E68" i="9"/>
  <c r="E67" i="9"/>
  <c r="G153" i="9"/>
  <c r="E20" i="9"/>
  <c r="H121" i="9"/>
  <c r="L97" i="9"/>
  <c r="I115" i="9"/>
  <c r="L158" i="9"/>
  <c r="D90" i="9"/>
  <c r="H17" i="9"/>
  <c r="L25" i="9"/>
  <c r="L33" i="9"/>
  <c r="L41" i="9"/>
  <c r="L49" i="9"/>
  <c r="L57" i="9"/>
  <c r="I65" i="9"/>
  <c r="J65" i="9" s="1"/>
  <c r="K71" i="9"/>
  <c r="E84" i="9"/>
  <c r="L89" i="9"/>
  <c r="K101" i="9"/>
  <c r="I107" i="9"/>
  <c r="I113" i="9"/>
  <c r="F119" i="9"/>
  <c r="G136" i="9"/>
  <c r="E141" i="9"/>
  <c r="H146" i="9"/>
  <c r="K151" i="9"/>
  <c r="H156" i="9"/>
  <c r="D100" i="9"/>
  <c r="K65" i="9"/>
  <c r="F78" i="9"/>
  <c r="F84" i="9"/>
  <c r="L72" i="9"/>
  <c r="L96" i="9"/>
  <c r="I131" i="9"/>
  <c r="I152" i="9"/>
  <c r="I120" i="9"/>
  <c r="J120" i="9" s="1"/>
  <c r="L152" i="9"/>
  <c r="F52" i="9"/>
  <c r="I97" i="9"/>
  <c r="J97" i="9" s="1"/>
  <c r="K73" i="9"/>
  <c r="G115" i="9"/>
  <c r="F127" i="12" s="1"/>
  <c r="H44" i="9"/>
  <c r="D101" i="9"/>
  <c r="K17" i="9"/>
  <c r="H26" i="9"/>
  <c r="H34" i="9"/>
  <c r="J34" i="9" s="1"/>
  <c r="H42" i="9"/>
  <c r="H50" i="9"/>
  <c r="H58" i="9"/>
  <c r="L65" i="9"/>
  <c r="G72" i="9"/>
  <c r="L78" i="9"/>
  <c r="G84" i="9"/>
  <c r="H90" i="9"/>
  <c r="J90" i="9" s="1"/>
  <c r="I96" i="9"/>
  <c r="J96" i="9" s="1"/>
  <c r="E108" i="9"/>
  <c r="L113" i="9"/>
  <c r="K125" i="9"/>
  <c r="E147" i="9"/>
  <c r="F60" i="9"/>
  <c r="K85" i="9"/>
  <c r="F103" i="9"/>
  <c r="F158" i="9"/>
  <c r="D143" i="9"/>
  <c r="K158" i="9"/>
  <c r="I153" i="9"/>
  <c r="D145" i="9"/>
  <c r="D122" i="9"/>
  <c r="H66" i="9"/>
  <c r="J66" i="9" s="1"/>
  <c r="E91" i="9"/>
  <c r="G108" i="9"/>
  <c r="H114" i="9"/>
  <c r="F44" i="9"/>
  <c r="G36" i="9"/>
  <c r="E109" i="9"/>
  <c r="L73" i="9"/>
  <c r="H132" i="9"/>
  <c r="D123" i="9"/>
  <c r="G127" i="14" s="1"/>
  <c r="E28" i="9"/>
  <c r="E36" i="9"/>
  <c r="E44" i="9"/>
  <c r="E52" i="9"/>
  <c r="E60" i="9"/>
  <c r="H73" i="9"/>
  <c r="E85" i="9"/>
  <c r="G91" i="9"/>
  <c r="H97" i="9"/>
  <c r="H108" i="9"/>
  <c r="L120" i="9"/>
  <c r="E132" i="9"/>
  <c r="I137" i="9"/>
  <c r="K79" i="9"/>
  <c r="F132" i="9"/>
  <c r="G28" i="9"/>
  <c r="K103" i="9"/>
  <c r="E92" i="9"/>
  <c r="F127" i="9"/>
  <c r="D144" i="9"/>
  <c r="G148" i="14" s="1"/>
  <c r="F20" i="9"/>
  <c r="H36" i="9"/>
  <c r="E116" i="9"/>
  <c r="K132" i="9"/>
  <c r="H148" i="9"/>
  <c r="K148" i="9"/>
  <c r="F68" i="9"/>
  <c r="L86" i="9"/>
  <c r="K121" i="9"/>
  <c r="K153" i="9"/>
  <c r="L153" i="9"/>
  <c r="E37" i="9"/>
  <c r="G20" i="9"/>
  <c r="F32" i="12" s="1"/>
  <c r="L110" i="9"/>
  <c r="G128" i="9"/>
  <c r="H98" i="9"/>
  <c r="D146" i="9"/>
  <c r="G150" i="14" s="1"/>
  <c r="F116" i="9"/>
  <c r="G68" i="9"/>
  <c r="L104" i="9"/>
  <c r="L121" i="9"/>
  <c r="H138" i="9"/>
  <c r="H74" i="9"/>
  <c r="J74" i="9" s="1"/>
  <c r="F92" i="9"/>
  <c r="K127" i="9"/>
  <c r="L80" i="9"/>
  <c r="G144" i="9"/>
  <c r="F156" i="12" s="1"/>
  <c r="E45" i="9"/>
  <c r="E29" i="9"/>
  <c r="E133" i="9"/>
  <c r="G104" i="9"/>
  <c r="F116" i="12" s="1"/>
  <c r="I104" i="9"/>
  <c r="E53" i="9"/>
  <c r="E138" i="9"/>
  <c r="G92" i="9"/>
  <c r="H92" i="9"/>
  <c r="H20" i="9"/>
  <c r="F110" i="9"/>
  <c r="K143" i="9"/>
  <c r="H81" i="9"/>
  <c r="E61" i="9"/>
  <c r="L94" i="9"/>
  <c r="G87" i="9"/>
  <c r="D149" i="9"/>
  <c r="L103" i="9"/>
  <c r="G102" i="9"/>
  <c r="F114" i="12" s="1"/>
  <c r="H142" i="9"/>
  <c r="J142" i="9" s="1"/>
  <c r="F106" i="9"/>
  <c r="D113" i="9"/>
  <c r="G117" i="14" s="1"/>
  <c r="D158" i="9"/>
  <c r="I135" i="9"/>
  <c r="G47" i="9"/>
  <c r="G119" i="9"/>
  <c r="F131" i="12" s="1"/>
  <c r="G150" i="9"/>
  <c r="F153" i="9"/>
  <c r="I70" i="9"/>
  <c r="D141" i="9"/>
  <c r="H78" i="9"/>
  <c r="J78" i="9" s="1"/>
  <c r="D52" i="9"/>
  <c r="K152" i="9"/>
  <c r="H59" i="9"/>
  <c r="J59" i="9" s="1"/>
  <c r="H128" i="9"/>
  <c r="H56" i="9"/>
  <c r="H133" i="9"/>
  <c r="H61" i="9"/>
  <c r="G141" i="9"/>
  <c r="G45" i="9"/>
  <c r="I90" i="9"/>
  <c r="G58" i="9"/>
  <c r="F70" i="12" s="1"/>
  <c r="D60" i="9"/>
  <c r="G64" i="14" s="1"/>
  <c r="H11" i="9"/>
  <c r="L11" i="9"/>
  <c r="F11" i="9"/>
  <c r="G78" i="9"/>
  <c r="L87" i="9"/>
  <c r="D73" i="9"/>
  <c r="D142" i="9"/>
  <c r="L156" i="9"/>
  <c r="D70" i="9"/>
  <c r="L119" i="9"/>
  <c r="I62" i="9"/>
  <c r="H70" i="9"/>
  <c r="J70" i="9" s="1"/>
  <c r="H139" i="9"/>
  <c r="J139" i="9" s="1"/>
  <c r="H125" i="9"/>
  <c r="K34" i="9"/>
  <c r="D84" i="9"/>
  <c r="E46" i="9"/>
  <c r="D152" i="9"/>
  <c r="I158" i="9"/>
  <c r="D119" i="9"/>
  <c r="K70" i="9"/>
  <c r="H35" i="9"/>
  <c r="J35" i="9" s="1"/>
  <c r="L122" i="9"/>
  <c r="G117" i="9"/>
  <c r="D15" i="9"/>
  <c r="G19" i="14" s="1"/>
  <c r="I44" i="9"/>
  <c r="J44" i="9" s="1"/>
  <c r="G134" i="9"/>
  <c r="F146" i="12" s="1"/>
  <c r="G46" i="9"/>
  <c r="E22" i="9"/>
  <c r="L114" i="9"/>
  <c r="I50" i="9"/>
  <c r="E103" i="9"/>
  <c r="D125" i="9"/>
  <c r="H79" i="9"/>
  <c r="H134" i="9"/>
  <c r="E153" i="9"/>
  <c r="H19" i="9"/>
  <c r="J19" i="9" s="1"/>
  <c r="H37" i="9"/>
  <c r="I42" i="9"/>
  <c r="F133" i="9"/>
  <c r="I79" i="9"/>
  <c r="F121" i="9"/>
  <c r="K120" i="9"/>
  <c r="D109" i="9"/>
  <c r="G113" i="14" s="1"/>
  <c r="K86" i="9"/>
  <c r="F126" i="9"/>
  <c r="H87" i="9"/>
  <c r="J87" i="9" s="1"/>
  <c r="F102" i="9"/>
  <c r="E97" i="9"/>
  <c r="H102" i="9"/>
  <c r="K142" i="9"/>
  <c r="D83" i="9"/>
  <c r="F101" i="9"/>
  <c r="E158" i="9"/>
  <c r="L135" i="9"/>
  <c r="H47" i="9"/>
  <c r="H119" i="9"/>
  <c r="J119" i="9" s="1"/>
  <c r="H150" i="9"/>
  <c r="J150" i="9" s="1"/>
  <c r="L147" i="9"/>
  <c r="L67" i="9"/>
  <c r="D97" i="9"/>
  <c r="K75" i="9"/>
  <c r="D30" i="9"/>
  <c r="H147" i="9"/>
  <c r="H51" i="9"/>
  <c r="J51" i="9" s="1"/>
  <c r="L125" i="9"/>
  <c r="L53" i="9"/>
  <c r="L130" i="9"/>
  <c r="L58" i="9"/>
  <c r="G133" i="9"/>
  <c r="K42" i="9"/>
  <c r="I82" i="9"/>
  <c r="G18" i="9"/>
  <c r="K76" i="9"/>
  <c r="H43" i="9"/>
  <c r="J43" i="9" s="1"/>
  <c r="H48" i="9"/>
  <c r="E128" i="9"/>
  <c r="H53" i="9"/>
  <c r="G125" i="9"/>
  <c r="G37" i="9"/>
  <c r="D106" i="9"/>
  <c r="K68" i="9"/>
  <c r="D13" i="9"/>
  <c r="E39" i="9"/>
  <c r="I102" i="9"/>
  <c r="E56" i="9"/>
  <c r="H158" i="9"/>
  <c r="L47" i="9"/>
  <c r="E145" i="9"/>
  <c r="D53" i="9"/>
  <c r="G57" i="14" s="1"/>
  <c r="E38" i="9"/>
  <c r="L45" i="9"/>
  <c r="L50" i="9"/>
  <c r="I66" i="9"/>
  <c r="K28" i="9"/>
  <c r="D11" i="9"/>
  <c r="D87" i="9"/>
  <c r="I60" i="9"/>
  <c r="J60" i="9" s="1"/>
  <c r="E48" i="9"/>
  <c r="E94" i="9"/>
  <c r="F137" i="9"/>
  <c r="G62" i="9"/>
  <c r="F43" i="9"/>
  <c r="G29" i="9"/>
  <c r="D12" i="9"/>
  <c r="K13" i="9"/>
  <c r="F141" i="9"/>
  <c r="G94" i="9"/>
  <c r="F130" i="9"/>
  <c r="F129" i="9"/>
  <c r="K155" i="9"/>
  <c r="K128" i="9"/>
  <c r="L37" i="9"/>
  <c r="G109" i="9"/>
  <c r="F121" i="12" s="1"/>
  <c r="L124" i="9"/>
  <c r="D62" i="9"/>
  <c r="H94" i="9"/>
  <c r="L51" i="9"/>
  <c r="H123" i="9"/>
  <c r="J123" i="9" s="1"/>
  <c r="K106" i="9"/>
  <c r="K11" i="9"/>
  <c r="I28" i="9"/>
  <c r="K94" i="9"/>
  <c r="K147" i="9"/>
  <c r="H96" i="9"/>
  <c r="L108" i="9"/>
  <c r="F75" i="9"/>
  <c r="I87" i="9"/>
  <c r="E47" i="9"/>
  <c r="F85" i="9"/>
  <c r="K102" i="9"/>
  <c r="I142" i="9"/>
  <c r="D64" i="9"/>
  <c r="I156" i="9"/>
  <c r="J156" i="9" s="1"/>
  <c r="G158" i="9"/>
  <c r="D135" i="9"/>
  <c r="I47" i="9"/>
  <c r="I119" i="9"/>
  <c r="I150" i="9"/>
  <c r="F145" i="9"/>
  <c r="F65" i="9"/>
  <c r="D75" i="9"/>
  <c r="E73" i="9"/>
  <c r="K144" i="9"/>
  <c r="H120" i="9"/>
  <c r="I74" i="9"/>
  <c r="D104" i="9"/>
  <c r="G108" i="14" s="1"/>
  <c r="L139" i="9"/>
  <c r="G70" i="9"/>
  <c r="L117" i="9"/>
  <c r="K122" i="9"/>
  <c r="I68" i="9"/>
  <c r="J68" i="9" s="1"/>
  <c r="E72" i="9"/>
  <c r="D156" i="9"/>
  <c r="D47" i="9"/>
  <c r="D134" i="9"/>
  <c r="G138" i="14" s="1"/>
  <c r="L59" i="9"/>
  <c r="K67" i="9"/>
  <c r="K136" i="9"/>
  <c r="H112" i="9"/>
  <c r="H45" i="9"/>
  <c r="F61" i="9"/>
  <c r="D131" i="9"/>
  <c r="I54" i="9"/>
  <c r="H104" i="9"/>
  <c r="G21" i="9"/>
  <c r="I36" i="9"/>
  <c r="J36" i="9" s="1"/>
  <c r="E24" i="9"/>
  <c r="F107" i="9"/>
  <c r="K59" i="9"/>
  <c r="H32" i="9"/>
  <c r="L116" i="9"/>
  <c r="E96" i="9"/>
  <c r="F157" i="9"/>
  <c r="E13" i="9"/>
  <c r="I39" i="9"/>
  <c r="F49" i="9"/>
  <c r="D115" i="9"/>
  <c r="G119" i="14" s="1"/>
  <c r="G101" i="9"/>
  <c r="F113" i="12" s="1"/>
  <c r="E40" i="9"/>
  <c r="G13" i="9"/>
  <c r="F25" i="12" s="1"/>
  <c r="L148" i="9"/>
  <c r="E112" i="9"/>
  <c r="L123" i="9"/>
  <c r="G38" i="9"/>
  <c r="H109" i="9"/>
  <c r="L15" i="9"/>
  <c r="G143" i="9"/>
  <c r="I100" i="9"/>
  <c r="F77" i="9"/>
  <c r="G30" i="9"/>
  <c r="L34" i="9"/>
  <c r="F15" i="9"/>
  <c r="I23" i="9"/>
  <c r="F99" i="9"/>
  <c r="F87" i="9"/>
  <c r="I148" i="9"/>
  <c r="J148" i="9" s="1"/>
  <c r="I52" i="9"/>
  <c r="J52" i="9" s="1"/>
  <c r="G50" i="9"/>
  <c r="F62" i="12" s="1"/>
  <c r="G26" i="9"/>
  <c r="D40" i="9"/>
  <c r="G44" i="14" s="1"/>
  <c r="D89" i="9"/>
  <c r="D137" i="9"/>
  <c r="G141" i="14" s="1"/>
  <c r="D94" i="9"/>
  <c r="G39" i="9"/>
  <c r="D16" i="9"/>
  <c r="E134" i="9"/>
  <c r="L131" i="9"/>
  <c r="F57" i="9"/>
  <c r="D54" i="9"/>
  <c r="E65" i="9"/>
  <c r="G54" i="9"/>
  <c r="H131" i="9"/>
  <c r="H27" i="9"/>
  <c r="J27" i="9" s="1"/>
  <c r="L109" i="9"/>
  <c r="H40" i="9"/>
  <c r="H117" i="9"/>
  <c r="L42" i="9"/>
  <c r="K114" i="9"/>
  <c r="K26" i="9"/>
  <c r="I58" i="9"/>
  <c r="L132" i="9"/>
  <c r="K10" i="9"/>
  <c r="I13" i="9"/>
  <c r="J13" i="9" s="1"/>
  <c r="D25" i="9"/>
  <c r="G29" i="14" s="1"/>
  <c r="H12" i="9"/>
  <c r="F27" i="9"/>
  <c r="H54" i="9"/>
  <c r="F37" i="9"/>
  <c r="D81" i="9"/>
  <c r="K87" i="9"/>
  <c r="D148" i="9"/>
  <c r="G152" i="14" s="1"/>
  <c r="E32" i="9"/>
  <c r="G79" i="9"/>
  <c r="H39" i="9"/>
  <c r="H62" i="9"/>
  <c r="J62" i="9" s="1"/>
  <c r="D39" i="9"/>
  <c r="L101" i="9"/>
  <c r="K18" i="9"/>
  <c r="D128" i="9"/>
  <c r="K134" i="9"/>
  <c r="L29" i="9"/>
  <c r="I11" i="9"/>
  <c r="J11" i="9" s="1"/>
  <c r="F89" i="9"/>
  <c r="L106" i="9"/>
  <c r="E79" i="9"/>
  <c r="F29" i="9"/>
  <c r="I143" i="9"/>
  <c r="D18" i="9"/>
  <c r="E78" i="9"/>
  <c r="F58" i="9"/>
  <c r="D126" i="9"/>
  <c r="D155" i="9"/>
  <c r="L79" i="9"/>
  <c r="I94" i="9"/>
  <c r="L39" i="9"/>
  <c r="G95" i="9"/>
  <c r="I134" i="9"/>
  <c r="L115" i="9"/>
  <c r="I46" i="9"/>
  <c r="K139" i="9"/>
  <c r="K51" i="9"/>
  <c r="G22" i="9"/>
  <c r="F34" i="12" s="1"/>
  <c r="H115" i="9"/>
  <c r="J115" i="9" s="1"/>
  <c r="D93" i="9"/>
  <c r="G97" i="14" s="1"/>
  <c r="L93" i="9"/>
  <c r="H24" i="9"/>
  <c r="E104" i="9"/>
  <c r="H29" i="9"/>
  <c r="K98" i="9"/>
  <c r="D21" i="9"/>
  <c r="I34" i="9"/>
  <c r="L100" i="9"/>
  <c r="K14" i="9"/>
  <c r="G11" i="9"/>
  <c r="F139" i="9"/>
  <c r="I116" i="9"/>
  <c r="J116" i="9" s="1"/>
  <c r="L143" i="9"/>
  <c r="E121" i="9"/>
  <c r="G151" i="9"/>
  <c r="E126" i="9"/>
  <c r="E129" i="9"/>
  <c r="F35" i="9"/>
  <c r="F123" i="9"/>
  <c r="H95" i="9"/>
  <c r="J95" i="9" s="1"/>
  <c r="G111" i="9"/>
  <c r="F113" i="9"/>
  <c r="E137" i="9"/>
  <c r="E159" i="9"/>
  <c r="D27" i="9"/>
  <c r="L21" i="9"/>
  <c r="L26" i="9"/>
  <c r="K138" i="9"/>
  <c r="L92" i="9"/>
  <c r="F122" i="9"/>
  <c r="D59" i="9"/>
  <c r="I151" i="9"/>
  <c r="F117" i="9"/>
  <c r="F69" i="9"/>
  <c r="H31" i="9"/>
  <c r="H111" i="9"/>
  <c r="F41" i="9"/>
  <c r="H46" i="9"/>
  <c r="H107" i="9"/>
  <c r="J107" i="9" s="1"/>
  <c r="H88" i="9"/>
  <c r="L98" i="9"/>
  <c r="K90" i="9"/>
  <c r="I18" i="9"/>
  <c r="D14" i="9"/>
  <c r="G18" i="14" s="1"/>
  <c r="E144" i="9"/>
  <c r="L99" i="9"/>
  <c r="H38" i="9"/>
  <c r="J38" i="9" s="1"/>
  <c r="F155" i="9"/>
  <c r="D133" i="9"/>
  <c r="K82" i="9"/>
  <c r="D108" i="9"/>
  <c r="I15" i="9"/>
  <c r="L10" i="9"/>
  <c r="D91" i="9"/>
  <c r="F53" i="9"/>
  <c r="G31" i="9"/>
  <c r="L43" i="9"/>
  <c r="E49" i="9"/>
  <c r="K112" i="9"/>
  <c r="F91" i="9"/>
  <c r="H101" i="9"/>
  <c r="G93" i="9"/>
  <c r="F105" i="12" s="1"/>
  <c r="I26" i="9"/>
  <c r="F14" i="9"/>
  <c r="E10" i="9"/>
  <c r="F98" i="9"/>
  <c r="L126" i="9"/>
  <c r="I132" i="9"/>
  <c r="J132" i="9" s="1"/>
  <c r="G126" i="9"/>
  <c r="F138" i="12" s="1"/>
  <c r="F90" i="9"/>
  <c r="I95" i="9"/>
  <c r="L107" i="9"/>
  <c r="K131" i="9"/>
  <c r="D139" i="9"/>
  <c r="D92" i="9"/>
  <c r="D157" i="9"/>
  <c r="H21" i="9"/>
  <c r="K130" i="9"/>
  <c r="L84" i="9"/>
  <c r="I10" i="9"/>
  <c r="F79" i="9"/>
  <c r="D95" i="9"/>
  <c r="K115" i="9"/>
  <c r="H99" i="9"/>
  <c r="J99" i="9" s="1"/>
  <c r="F83" i="9"/>
  <c r="L90" i="9"/>
  <c r="F149" i="9"/>
  <c r="L76" i="9"/>
  <c r="L63" i="9"/>
  <c r="D159" i="9"/>
  <c r="G163" i="14" s="1"/>
  <c r="E63" i="9"/>
  <c r="F115" i="9"/>
  <c r="E120" i="9"/>
  <c r="D86" i="9"/>
  <c r="D151" i="9"/>
  <c r="K126" i="9"/>
  <c r="D88" i="9"/>
  <c r="D65" i="9"/>
  <c r="G63" i="9"/>
  <c r="I31" i="9"/>
  <c r="L95" i="9"/>
  <c r="I111" i="9"/>
  <c r="F105" i="9"/>
  <c r="I38" i="9"/>
  <c r="K123" i="9"/>
  <c r="K43" i="9"/>
  <c r="D117" i="9"/>
  <c r="K104" i="9"/>
  <c r="L157" i="9"/>
  <c r="L85" i="9"/>
  <c r="D69" i="9"/>
  <c r="G73" i="14" s="1"/>
  <c r="H93" i="9"/>
  <c r="L18" i="9"/>
  <c r="G85" i="9"/>
  <c r="F97" i="12" s="1"/>
  <c r="I154" i="9"/>
  <c r="D130" i="9"/>
  <c r="F82" i="9"/>
  <c r="K15" i="9"/>
  <c r="G10" i="9"/>
  <c r="F21" i="9"/>
  <c r="F138" i="9"/>
  <c r="E86" i="9"/>
  <c r="L151" i="9"/>
  <c r="H126" i="9"/>
  <c r="J126" i="9" s="1"/>
  <c r="I76" i="9"/>
  <c r="J76" i="9" s="1"/>
  <c r="D79" i="9"/>
  <c r="H63" i="9"/>
  <c r="J63" i="9" s="1"/>
  <c r="L31" i="9"/>
  <c r="L111" i="9"/>
  <c r="L35" i="9"/>
  <c r="D51" i="9"/>
  <c r="E16" i="9"/>
  <c r="D110" i="9"/>
  <c r="D61" i="9"/>
  <c r="G65" i="14" s="1"/>
  <c r="D67" i="9"/>
  <c r="G71" i="14" s="1"/>
  <c r="G127" i="9"/>
  <c r="F139" i="12" s="1"/>
  <c r="G86" i="9"/>
  <c r="D49" i="9"/>
  <c r="I126" i="9"/>
  <c r="G23" i="9"/>
  <c r="F35" i="12" s="1"/>
  <c r="G71" i="9"/>
  <c r="F83" i="12" s="1"/>
  <c r="I63" i="9"/>
  <c r="D31" i="9"/>
  <c r="E41" i="9"/>
  <c r="D111" i="9"/>
  <c r="F97" i="9"/>
  <c r="F33" i="9"/>
  <c r="E113" i="9"/>
  <c r="K35" i="9"/>
  <c r="F62" i="9"/>
  <c r="K96" i="9"/>
  <c r="H152" i="9"/>
  <c r="H80" i="9"/>
  <c r="D45" i="9"/>
  <c r="E88" i="9"/>
  <c r="D154" i="9"/>
  <c r="G77" i="9"/>
  <c r="I146" i="9"/>
  <c r="D42" i="9"/>
  <c r="L68" i="9"/>
  <c r="G15" i="9"/>
  <c r="D10" i="9"/>
  <c r="E110" i="9"/>
  <c r="D37" i="9"/>
  <c r="G41" i="14" s="1"/>
  <c r="F19" i="9"/>
  <c r="H127" i="9"/>
  <c r="H86" i="9"/>
  <c r="I124" i="9"/>
  <c r="J124" i="9" s="1"/>
  <c r="D43" i="9"/>
  <c r="H23" i="9"/>
  <c r="J23" i="9" s="1"/>
  <c r="H71" i="9"/>
  <c r="D63" i="9"/>
  <c r="G67" i="14" s="1"/>
  <c r="D153" i="9"/>
  <c r="H14" i="9"/>
  <c r="J14" i="9" s="1"/>
  <c r="D105" i="9"/>
  <c r="G109" i="14" s="1"/>
  <c r="L91" i="9"/>
  <c r="I30" i="9"/>
  <c r="K107" i="9"/>
  <c r="H30" i="9"/>
  <c r="F54" i="9"/>
  <c r="H91" i="9"/>
  <c r="L149" i="9"/>
  <c r="L77" i="9"/>
  <c r="H157" i="9"/>
  <c r="H85" i="9"/>
  <c r="D132" i="9"/>
  <c r="K74" i="9"/>
  <c r="I138" i="9"/>
  <c r="D20" i="9"/>
  <c r="L60" i="9"/>
  <c r="E15" i="9"/>
  <c r="F10" i="9"/>
  <c r="G110" i="9"/>
  <c r="F154" i="9"/>
  <c r="F45" i="9"/>
  <c r="D127" i="9"/>
  <c r="G131" i="14" s="1"/>
  <c r="E118" i="9"/>
  <c r="I71" i="9"/>
  <c r="F93" i="9"/>
  <c r="E105" i="9"/>
  <c r="K27" i="9"/>
  <c r="K88" i="9"/>
  <c r="F147" i="9"/>
  <c r="D38" i="9"/>
  <c r="H110" i="9"/>
  <c r="E142" i="9"/>
  <c r="G135" i="9"/>
  <c r="L83" i="9"/>
  <c r="F38" i="9"/>
  <c r="E152" i="9"/>
  <c r="K50" i="9"/>
  <c r="H13" i="9"/>
  <c r="F12" i="9"/>
  <c r="L75" i="9"/>
  <c r="D118" i="9"/>
  <c r="F73" i="9"/>
  <c r="I114" i="9"/>
  <c r="E87" i="9"/>
  <c r="L82" i="9"/>
  <c r="F66" i="9"/>
  <c r="H75" i="9"/>
  <c r="J75" i="9" s="1"/>
  <c r="F134" i="9"/>
  <c r="G106" i="9"/>
  <c r="L19" i="9"/>
  <c r="H67" i="9"/>
  <c r="D17" i="9"/>
  <c r="L66" i="9"/>
  <c r="D103" i="9"/>
  <c r="G82" i="9"/>
  <c r="K99" i="9"/>
  <c r="L141" i="9"/>
  <c r="G74" i="9"/>
  <c r="E136" i="9"/>
  <c r="H136" i="9"/>
  <c r="G66" i="9"/>
  <c r="D140" i="9"/>
  <c r="L52" i="9"/>
  <c r="I127" i="9"/>
  <c r="K154" i="9"/>
  <c r="D150" i="9"/>
  <c r="G149" i="9"/>
  <c r="F161" i="12" s="1"/>
  <c r="F74" i="9"/>
  <c r="K146" i="9"/>
  <c r="F51" i="9"/>
  <c r="H22" i="9"/>
  <c r="L20" i="9"/>
  <c r="E102" i="9"/>
  <c r="K78" i="9"/>
  <c r="H64" i="9"/>
  <c r="E14" i="9"/>
  <c r="K110" i="9"/>
  <c r="G142" i="9"/>
  <c r="G55" i="9"/>
  <c r="F67" i="12" s="1"/>
  <c r="F81" i="9"/>
  <c r="F30" i="9"/>
  <c r="H149" i="9"/>
  <c r="I130" i="9"/>
  <c r="K12" i="9"/>
  <c r="H141" i="9"/>
  <c r="I122" i="9"/>
  <c r="E55" i="9"/>
  <c r="H155" i="9"/>
  <c r="D55" i="9"/>
  <c r="L27" i="9"/>
  <c r="I106" i="9"/>
  <c r="E135" i="9"/>
  <c r="I98" i="9"/>
  <c r="G34" i="9"/>
  <c r="F46" i="12" s="1"/>
  <c r="L74" i="9"/>
  <c r="E30" i="9"/>
  <c r="H69" i="9"/>
  <c r="F109" i="9"/>
  <c r="E62" i="9"/>
  <c r="E11" i="9"/>
  <c r="E64" i="9"/>
  <c r="I140" i="9"/>
  <c r="D66" i="9"/>
  <c r="H103" i="9"/>
  <c r="D44" i="9"/>
  <c r="I103" i="9"/>
  <c r="D82" i="9"/>
  <c r="F131" i="9"/>
  <c r="D23" i="9"/>
  <c r="L36" i="9"/>
  <c r="L69" i="9"/>
  <c r="L28" i="9"/>
  <c r="I92" i="9"/>
  <c r="J92" i="9" s="1"/>
  <c r="F67" i="9"/>
  <c r="I110" i="9"/>
  <c r="G118" i="9"/>
  <c r="F130" i="12" s="1"/>
  <c r="H55" i="9"/>
  <c r="I78" i="9"/>
  <c r="D116" i="9"/>
  <c r="L146" i="9"/>
  <c r="F125" i="9"/>
  <c r="L55" i="9"/>
  <c r="L138" i="9"/>
  <c r="H118" i="9"/>
  <c r="H83" i="9"/>
  <c r="J83" i="9" s="1"/>
  <c r="F25" i="9"/>
  <c r="H77" i="9"/>
  <c r="D147" i="9"/>
  <c r="G151" i="14" s="1"/>
  <c r="E70" i="9"/>
  <c r="I108" i="9"/>
  <c r="J108" i="9" s="1"/>
  <c r="G98" i="9"/>
  <c r="F110" i="12" s="1"/>
  <c r="H15" i="9"/>
  <c r="G90" i="9"/>
  <c r="F102" i="12" s="1"/>
  <c r="F146" i="9"/>
  <c r="H144" i="9"/>
  <c r="G103" i="9"/>
  <c r="F115" i="12" s="1"/>
  <c r="L12" i="9"/>
  <c r="L140" i="9"/>
  <c r="I12" i="9"/>
  <c r="J12" i="9" s="1"/>
  <c r="K23" i="9"/>
  <c r="G157" i="9"/>
  <c r="K83" i="9"/>
  <c r="L44" i="9"/>
  <c r="L127" i="9"/>
  <c r="H72" i="9"/>
  <c r="E150" i="9"/>
  <c r="E54" i="9"/>
  <c r="K118" i="9"/>
  <c r="I55" i="9"/>
  <c r="D28" i="9"/>
  <c r="I118" i="9"/>
  <c r="I22" i="9"/>
  <c r="I84" i="9"/>
  <c r="F17" i="9"/>
  <c r="L13" i="9"/>
  <c r="G159" i="9"/>
  <c r="F171" i="12" s="1"/>
  <c r="F13" i="9"/>
  <c r="G42" i="9"/>
  <c r="F54" i="12" s="1"/>
  <c r="K91" i="9"/>
  <c r="L133" i="9"/>
  <c r="G12" i="9"/>
  <c r="L23" i="9"/>
  <c r="E12" i="9"/>
  <c r="E81" i="9"/>
  <c r="H10" i="9"/>
  <c r="E25" i="9"/>
  <c r="D22" i="9"/>
  <c r="G69" i="9"/>
  <c r="F81" i="12" s="1"/>
  <c r="L71" i="9"/>
  <c r="K66" i="9"/>
  <c r="I86" i="9"/>
  <c r="H159" i="9"/>
  <c r="L61" i="9"/>
  <c r="G61" i="9"/>
  <c r="F73" i="12" s="1"/>
  <c r="E89" i="9"/>
  <c r="F114" i="9"/>
  <c r="F159" i="9"/>
  <c r="D71" i="9"/>
  <c r="G75" i="14" s="1"/>
  <c r="D96" i="9"/>
  <c r="G100" i="14" s="1"/>
  <c r="L14" i="9"/>
  <c r="E80" i="9"/>
  <c r="E57" i="9"/>
  <c r="D76" i="9"/>
  <c r="D74" i="9"/>
  <c r="F59" i="9"/>
  <c r="K58" i="9"/>
  <c r="I14" i="9"/>
  <c r="I20" i="9"/>
  <c r="J20" i="9" s="1"/>
  <c r="E33" i="9"/>
  <c r="L155" i="9"/>
  <c r="F46" i="9"/>
  <c r="L154" i="9"/>
  <c r="G53" i="9"/>
  <c r="G14" i="9"/>
  <c r="BD11" i="9"/>
  <c r="BD12" i="9"/>
  <c r="BD10" i="9"/>
  <c r="B4" i="15"/>
  <c r="C11" i="15"/>
  <c r="F170" i="12"/>
  <c r="F168" i="12"/>
  <c r="F166" i="12"/>
  <c r="F164" i="12"/>
  <c r="F162" i="12"/>
  <c r="F160" i="12"/>
  <c r="F154" i="12"/>
  <c r="F152" i="12"/>
  <c r="F148" i="12"/>
  <c r="F144" i="12"/>
  <c r="F142" i="12"/>
  <c r="F140" i="12"/>
  <c r="F134" i="12"/>
  <c r="F128" i="12"/>
  <c r="F126" i="12"/>
  <c r="F124" i="12"/>
  <c r="F122" i="12"/>
  <c r="F120" i="12"/>
  <c r="F118" i="12"/>
  <c r="F112" i="12"/>
  <c r="F108" i="12"/>
  <c r="F106" i="12"/>
  <c r="F104" i="12"/>
  <c r="F100" i="12"/>
  <c r="F98" i="12"/>
  <c r="F96" i="12"/>
  <c r="F94" i="12"/>
  <c r="F92" i="12"/>
  <c r="F90" i="12"/>
  <c r="F86" i="12"/>
  <c r="F84" i="12"/>
  <c r="F82" i="12"/>
  <c r="F80" i="12"/>
  <c r="F78" i="12"/>
  <c r="F76" i="12"/>
  <c r="F74" i="12"/>
  <c r="F72" i="12"/>
  <c r="F66" i="12"/>
  <c r="F64" i="12"/>
  <c r="F58" i="12"/>
  <c r="F52" i="12"/>
  <c r="F50" i="12"/>
  <c r="F48" i="12"/>
  <c r="F44" i="12"/>
  <c r="F42" i="12"/>
  <c r="F40" i="12"/>
  <c r="G162" i="14"/>
  <c r="G160" i="14"/>
  <c r="G158" i="14"/>
  <c r="G156" i="14"/>
  <c r="G154" i="14"/>
  <c r="G146" i="14"/>
  <c r="G144" i="14"/>
  <c r="G142" i="14"/>
  <c r="G140" i="14"/>
  <c r="G136" i="14"/>
  <c r="G134" i="14"/>
  <c r="G132" i="14"/>
  <c r="G130" i="14"/>
  <c r="G128" i="14"/>
  <c r="G126" i="14"/>
  <c r="G124" i="14"/>
  <c r="G122" i="14"/>
  <c r="G120" i="14"/>
  <c r="G118" i="14"/>
  <c r="G116" i="14"/>
  <c r="G114" i="14"/>
  <c r="G112" i="14"/>
  <c r="G110" i="14"/>
  <c r="G104" i="14"/>
  <c r="G102" i="14"/>
  <c r="G98" i="14"/>
  <c r="G96" i="14"/>
  <c r="G94" i="14"/>
  <c r="G92" i="14"/>
  <c r="G90" i="14"/>
  <c r="G88" i="14"/>
  <c r="G86" i="14"/>
  <c r="G84" i="14"/>
  <c r="G82" i="14"/>
  <c r="G80" i="14"/>
  <c r="G78" i="14"/>
  <c r="G76" i="14"/>
  <c r="G74" i="14"/>
  <c r="G72" i="14"/>
  <c r="G70" i="14"/>
  <c r="G68" i="14"/>
  <c r="G66" i="14"/>
  <c r="G62" i="14"/>
  <c r="G60" i="14"/>
  <c r="G58" i="14"/>
  <c r="G56" i="14"/>
  <c r="G52" i="14"/>
  <c r="G50" i="14"/>
  <c r="G48" i="14"/>
  <c r="G46" i="14"/>
  <c r="G42" i="14"/>
  <c r="G38" i="14"/>
  <c r="G36" i="14"/>
  <c r="G34" i="14"/>
  <c r="G32" i="14"/>
  <c r="G30" i="14"/>
  <c r="G28" i="14"/>
  <c r="G26" i="14"/>
  <c r="G24" i="14"/>
  <c r="G22" i="14"/>
  <c r="F169" i="12"/>
  <c r="G161" i="14"/>
  <c r="F167" i="12"/>
  <c r="G155" i="14"/>
  <c r="F163" i="12"/>
  <c r="G153" i="14"/>
  <c r="G147" i="14"/>
  <c r="F155" i="12"/>
  <c r="F153" i="12"/>
  <c r="G145" i="14"/>
  <c r="G139" i="14"/>
  <c r="F147" i="12"/>
  <c r="F145" i="12"/>
  <c r="G137" i="14"/>
  <c r="S131" i="9"/>
  <c r="F38" i="12"/>
  <c r="F36" i="12"/>
  <c r="F30" i="12"/>
  <c r="G159" i="14"/>
  <c r="G157" i="14"/>
  <c r="G149" i="14"/>
  <c r="G143" i="14"/>
  <c r="F143" i="12"/>
  <c r="F137" i="12"/>
  <c r="G129" i="14"/>
  <c r="F135" i="12"/>
  <c r="G123" i="14"/>
  <c r="F129" i="12"/>
  <c r="G121" i="14"/>
  <c r="G115" i="14"/>
  <c r="F123" i="12"/>
  <c r="G107" i="14"/>
  <c r="G105" i="14"/>
  <c r="F111" i="12"/>
  <c r="G99" i="14"/>
  <c r="F107" i="12"/>
  <c r="F103" i="12"/>
  <c r="G91" i="14"/>
  <c r="F99" i="12"/>
  <c r="G89" i="14"/>
  <c r="F95" i="12"/>
  <c r="G83" i="14"/>
  <c r="F91" i="12"/>
  <c r="F89" i="12"/>
  <c r="G81" i="14"/>
  <c r="F87" i="12"/>
  <c r="F79" i="12"/>
  <c r="F75" i="12"/>
  <c r="G63" i="14"/>
  <c r="F71" i="12"/>
  <c r="G55" i="14"/>
  <c r="F63" i="12"/>
  <c r="F59" i="12"/>
  <c r="G47" i="14"/>
  <c r="F55" i="12"/>
  <c r="F51" i="12"/>
  <c r="G39" i="14"/>
  <c r="F47" i="12"/>
  <c r="F43" i="12"/>
  <c r="G31" i="14"/>
  <c r="F39" i="12"/>
  <c r="S23" i="9"/>
  <c r="G23" i="14"/>
  <c r="BD16" i="9"/>
  <c r="G20" i="14"/>
  <c r="BD14" i="9"/>
  <c r="F26" i="12"/>
  <c r="G21" i="14"/>
  <c r="BD17" i="9"/>
  <c r="BD15" i="9"/>
  <c r="G17" i="14"/>
  <c r="F165" i="12"/>
  <c r="S149" i="9"/>
  <c r="F157" i="12"/>
  <c r="S145" i="9"/>
  <c r="S141" i="9"/>
  <c r="S137" i="9"/>
  <c r="G135" i="14"/>
  <c r="F141" i="12"/>
  <c r="G133" i="14"/>
  <c r="F133" i="12"/>
  <c r="G125" i="14"/>
  <c r="F125" i="12"/>
  <c r="G111" i="14"/>
  <c r="F117" i="12"/>
  <c r="G103" i="14"/>
  <c r="F109" i="12"/>
  <c r="G101" i="14"/>
  <c r="G95" i="14"/>
  <c r="G93" i="14"/>
  <c r="G87" i="14"/>
  <c r="F93" i="12"/>
  <c r="G85" i="14"/>
  <c r="G79" i="14"/>
  <c r="F85" i="12"/>
  <c r="G77" i="14"/>
  <c r="G69" i="14"/>
  <c r="F69" i="12"/>
  <c r="G61" i="14"/>
  <c r="G59" i="14"/>
  <c r="F65" i="12"/>
  <c r="F61" i="12"/>
  <c r="G53" i="14"/>
  <c r="G51" i="14"/>
  <c r="F57" i="12"/>
  <c r="G49" i="14"/>
  <c r="F53" i="12"/>
  <c r="G45" i="14"/>
  <c r="G43" i="14"/>
  <c r="F49" i="12"/>
  <c r="G35" i="14"/>
  <c r="F41" i="12"/>
  <c r="F37" i="12"/>
  <c r="G27" i="14"/>
  <c r="F33" i="12"/>
  <c r="G25" i="14"/>
  <c r="G16" i="14"/>
  <c r="F29" i="12"/>
  <c r="F27" i="12"/>
  <c r="F23" i="12"/>
  <c r="N179" i="12"/>
  <c r="N178" i="12"/>
  <c r="B11" i="15"/>
  <c r="V8" i="14"/>
  <c r="AN5" i="14" s="1"/>
  <c r="AO5" i="14" s="1"/>
  <c r="AO6" i="14" s="1"/>
  <c r="Z4" i="12"/>
  <c r="J22" i="9" l="1"/>
  <c r="J30" i="9"/>
  <c r="J135" i="9"/>
  <c r="J144" i="9"/>
  <c r="J24" i="9"/>
  <c r="J106" i="9"/>
  <c r="J29" i="9"/>
  <c r="J155" i="9"/>
  <c r="J158" i="9"/>
  <c r="J152" i="9"/>
  <c r="J122" i="9"/>
  <c r="J84" i="9"/>
  <c r="J147" i="9"/>
  <c r="J21" i="9"/>
  <c r="J88" i="9"/>
  <c r="J71" i="9"/>
  <c r="J138" i="9"/>
  <c r="J81" i="9"/>
  <c r="J18" i="9"/>
  <c r="J46" i="9"/>
  <c r="J136" i="9"/>
  <c r="J80" i="9"/>
  <c r="J141" i="9"/>
  <c r="J151" i="9"/>
  <c r="J125" i="9"/>
  <c r="J103" i="9"/>
  <c r="J111" i="9"/>
  <c r="J39" i="9"/>
  <c r="J131" i="9"/>
  <c r="J72" i="9"/>
  <c r="J109" i="9"/>
  <c r="C23" i="15"/>
  <c r="C35" i="15" s="1"/>
  <c r="G218" i="12"/>
  <c r="J86" i="9"/>
  <c r="J31" i="9"/>
  <c r="J114" i="9"/>
  <c r="J101" i="9"/>
  <c r="J118" i="9"/>
  <c r="J140" i="9"/>
  <c r="J127" i="9"/>
  <c r="J100" i="9"/>
  <c r="J134" i="9"/>
  <c r="J58" i="9"/>
  <c r="J64" i="9"/>
  <c r="J93" i="9"/>
  <c r="J28" i="9"/>
  <c r="J47" i="9"/>
  <c r="J79" i="9"/>
  <c r="J98" i="9"/>
  <c r="J50" i="9"/>
  <c r="J85" i="9"/>
  <c r="J117" i="9"/>
  <c r="S63" i="9"/>
  <c r="J137" i="9"/>
  <c r="J42" i="9"/>
  <c r="J146" i="9"/>
  <c r="J33" i="9"/>
  <c r="J73" i="9"/>
  <c r="J56" i="9"/>
  <c r="J157" i="9"/>
  <c r="J89" i="9"/>
  <c r="J159" i="9"/>
  <c r="J77" i="9"/>
  <c r="J48" i="9"/>
  <c r="J69" i="9"/>
  <c r="J110" i="9"/>
  <c r="J54" i="9"/>
  <c r="J153" i="9"/>
  <c r="J112" i="9"/>
  <c r="J17" i="9"/>
  <c r="J49" i="9"/>
  <c r="J154" i="9"/>
  <c r="J149" i="9"/>
  <c r="C218" i="12"/>
  <c r="F218" i="12"/>
  <c r="J15" i="9"/>
  <c r="S71" i="9"/>
  <c r="AA71" i="9" s="1"/>
  <c r="J94" i="9"/>
  <c r="J113" i="9"/>
  <c r="J57" i="9"/>
  <c r="J121" i="9"/>
  <c r="J40" i="9"/>
  <c r="J61" i="9"/>
  <c r="J26" i="9"/>
  <c r="J55" i="9"/>
  <c r="J67" i="9"/>
  <c r="J91" i="9"/>
  <c r="J102" i="9"/>
  <c r="J104" i="9"/>
  <c r="J41" i="9"/>
  <c r="J130" i="9"/>
  <c r="J53" i="9"/>
  <c r="J133" i="9"/>
  <c r="F178" i="9"/>
  <c r="S11" i="9"/>
  <c r="S10" i="9"/>
  <c r="AA10" i="9" s="1"/>
  <c r="D11" i="15"/>
  <c r="F28" i="12"/>
  <c r="C9" i="15"/>
  <c r="C10" i="15"/>
  <c r="S13" i="9"/>
  <c r="AA13" i="9" s="1"/>
  <c r="BD13" i="9"/>
  <c r="B9" i="15"/>
  <c r="D9" i="15" s="1"/>
  <c r="B10" i="15"/>
  <c r="G15" i="14"/>
  <c r="F24" i="12"/>
  <c r="AA137" i="9"/>
  <c r="AA141" i="9"/>
  <c r="AA145" i="9"/>
  <c r="AA149" i="9"/>
  <c r="AA131" i="9"/>
  <c r="C15" i="14"/>
  <c r="D23" i="12"/>
  <c r="J23" i="12"/>
  <c r="U11" i="9"/>
  <c r="V11" i="9" s="1"/>
  <c r="W11" i="9" s="1"/>
  <c r="X11" i="9" s="1"/>
  <c r="N15" i="14"/>
  <c r="P15" i="14" s="1"/>
  <c r="N11" i="9"/>
  <c r="O11" i="9" s="1"/>
  <c r="C17" i="14"/>
  <c r="D25" i="12"/>
  <c r="U13" i="9"/>
  <c r="V13" i="9" s="1"/>
  <c r="W13" i="9" s="1"/>
  <c r="X13" i="9" s="1"/>
  <c r="N17" i="14"/>
  <c r="P17" i="14" s="1"/>
  <c r="J25" i="12"/>
  <c r="N13" i="9"/>
  <c r="O13" i="9" s="1"/>
  <c r="F19" i="14"/>
  <c r="E27" i="12"/>
  <c r="K27" i="12"/>
  <c r="M15" i="9"/>
  <c r="AZ15" i="9" s="1"/>
  <c r="AI15" i="9" s="1"/>
  <c r="AK15" i="9" s="1"/>
  <c r="AM15" i="9" s="1"/>
  <c r="E29" i="12"/>
  <c r="F21" i="14"/>
  <c r="K29" i="12"/>
  <c r="M17" i="9"/>
  <c r="AZ17" i="9" s="1"/>
  <c r="AI17" i="9" s="1"/>
  <c r="AK17" i="9" s="1"/>
  <c r="I16" i="14"/>
  <c r="K16" i="14" s="1"/>
  <c r="H24" i="12"/>
  <c r="H26" i="12"/>
  <c r="I18" i="14"/>
  <c r="K18" i="14" s="1"/>
  <c r="H28" i="12"/>
  <c r="E190" i="12" s="1"/>
  <c r="I20" i="14"/>
  <c r="K20" i="14" s="1"/>
  <c r="F22" i="12"/>
  <c r="F185" i="9"/>
  <c r="F184" i="9"/>
  <c r="O171" i="9"/>
  <c r="O170" i="9"/>
  <c r="H22" i="12"/>
  <c r="I14" i="14"/>
  <c r="K14" i="14" s="1"/>
  <c r="I161" i="9"/>
  <c r="J31" i="12"/>
  <c r="U19" i="9"/>
  <c r="V19" i="9" s="1"/>
  <c r="W19" i="9" s="1"/>
  <c r="X19" i="9" s="1"/>
  <c r="N23" i="14"/>
  <c r="P23" i="14" s="1"/>
  <c r="N19" i="9"/>
  <c r="O19" i="9" s="1"/>
  <c r="G31" i="12"/>
  <c r="G33" i="12"/>
  <c r="J35" i="12"/>
  <c r="U23" i="9"/>
  <c r="V23" i="9" s="1"/>
  <c r="W23" i="9" s="1"/>
  <c r="X23" i="9" s="1"/>
  <c r="N27" i="14"/>
  <c r="P27" i="14" s="1"/>
  <c r="N23" i="9"/>
  <c r="O23" i="9" s="1"/>
  <c r="G37" i="12"/>
  <c r="J39" i="12"/>
  <c r="N31" i="14"/>
  <c r="P31" i="14" s="1"/>
  <c r="U27" i="9"/>
  <c r="V27" i="9" s="1"/>
  <c r="W27" i="9" s="1"/>
  <c r="X27" i="9" s="1"/>
  <c r="N27" i="9"/>
  <c r="O27" i="9" s="1"/>
  <c r="G39" i="12"/>
  <c r="G41" i="12"/>
  <c r="J43" i="12"/>
  <c r="N35" i="14"/>
  <c r="P35" i="14" s="1"/>
  <c r="U31" i="9"/>
  <c r="V31" i="9" s="1"/>
  <c r="N31" i="9"/>
  <c r="O31" i="9" s="1"/>
  <c r="G45" i="12"/>
  <c r="J47" i="12"/>
  <c r="N39" i="14"/>
  <c r="P39" i="14" s="1"/>
  <c r="U35" i="9"/>
  <c r="N35" i="9"/>
  <c r="O35" i="9" s="1"/>
  <c r="G47" i="12"/>
  <c r="G49" i="12"/>
  <c r="J51" i="12"/>
  <c r="N43" i="14"/>
  <c r="P43" i="14" s="1"/>
  <c r="U39" i="9"/>
  <c r="N39" i="9"/>
  <c r="O39" i="9" s="1"/>
  <c r="G53" i="12"/>
  <c r="J55" i="12"/>
  <c r="N47" i="14"/>
  <c r="P47" i="14" s="1"/>
  <c r="U43" i="9"/>
  <c r="N43" i="9"/>
  <c r="O43" i="9" s="1"/>
  <c r="G55" i="12"/>
  <c r="G57" i="12"/>
  <c r="J59" i="12"/>
  <c r="N51" i="14"/>
  <c r="P51" i="14" s="1"/>
  <c r="U47" i="9"/>
  <c r="N47" i="9"/>
  <c r="O47" i="9" s="1"/>
  <c r="G61" i="12"/>
  <c r="J63" i="12"/>
  <c r="N55" i="14"/>
  <c r="P55" i="14" s="1"/>
  <c r="U51" i="9"/>
  <c r="V51" i="9" s="1"/>
  <c r="W51" i="9" s="1"/>
  <c r="N51" i="9"/>
  <c r="O51" i="9" s="1"/>
  <c r="G63" i="12"/>
  <c r="G65" i="12"/>
  <c r="J67" i="12"/>
  <c r="N59" i="14"/>
  <c r="P59" i="14" s="1"/>
  <c r="U55" i="9"/>
  <c r="V55" i="9" s="1"/>
  <c r="W55" i="9" s="1"/>
  <c r="N55" i="9"/>
  <c r="O55" i="9" s="1"/>
  <c r="G69" i="12"/>
  <c r="J71" i="12"/>
  <c r="N63" i="14"/>
  <c r="P63" i="14" s="1"/>
  <c r="U59" i="9"/>
  <c r="V59" i="9" s="1"/>
  <c r="W59" i="9" s="1"/>
  <c r="N59" i="9"/>
  <c r="O59" i="9" s="1"/>
  <c r="G71" i="12"/>
  <c r="G73" i="12"/>
  <c r="J75" i="12"/>
  <c r="N67" i="14"/>
  <c r="P67" i="14" s="1"/>
  <c r="U63" i="9"/>
  <c r="V63" i="9" s="1"/>
  <c r="W63" i="9" s="1"/>
  <c r="N63" i="9"/>
  <c r="O63" i="9" s="1"/>
  <c r="G77" i="12"/>
  <c r="J79" i="12"/>
  <c r="N71" i="14"/>
  <c r="P71" i="14" s="1"/>
  <c r="U67" i="9"/>
  <c r="N67" i="9"/>
  <c r="O67" i="9" s="1"/>
  <c r="G79" i="12"/>
  <c r="G81" i="12"/>
  <c r="J83" i="12"/>
  <c r="N75" i="14"/>
  <c r="P75" i="14" s="1"/>
  <c r="U71" i="9"/>
  <c r="V71" i="9" s="1"/>
  <c r="N71" i="9"/>
  <c r="O71" i="9" s="1"/>
  <c r="G85" i="12"/>
  <c r="I79" i="14"/>
  <c r="K79" i="14" s="1"/>
  <c r="H87" i="12"/>
  <c r="F79" i="14"/>
  <c r="E87" i="12"/>
  <c r="G89" i="12"/>
  <c r="I81" i="14"/>
  <c r="K81" i="14" s="1"/>
  <c r="H89" i="12"/>
  <c r="I83" i="14"/>
  <c r="K83" i="14" s="1"/>
  <c r="H91" i="12"/>
  <c r="G91" i="12"/>
  <c r="G93" i="12"/>
  <c r="I87" i="14"/>
  <c r="K87" i="14" s="1"/>
  <c r="H95" i="12"/>
  <c r="F87" i="14"/>
  <c r="E95" i="12"/>
  <c r="G97" i="12"/>
  <c r="I89" i="14"/>
  <c r="K89" i="14" s="1"/>
  <c r="H97" i="12"/>
  <c r="I91" i="14"/>
  <c r="K91" i="14" s="1"/>
  <c r="H99" i="12"/>
  <c r="G99" i="12"/>
  <c r="G101" i="12"/>
  <c r="I95" i="14"/>
  <c r="K95" i="14" s="1"/>
  <c r="H103" i="12"/>
  <c r="F95" i="14"/>
  <c r="E103" i="12"/>
  <c r="G105" i="12"/>
  <c r="I97" i="14"/>
  <c r="K97" i="14" s="1"/>
  <c r="H105" i="12"/>
  <c r="I99" i="14"/>
  <c r="K99" i="14" s="1"/>
  <c r="H107" i="12"/>
  <c r="G107" i="12"/>
  <c r="G109" i="12"/>
  <c r="I103" i="14"/>
  <c r="K103" i="14" s="1"/>
  <c r="H111" i="12"/>
  <c r="F103" i="14"/>
  <c r="E111" i="12"/>
  <c r="G113" i="12"/>
  <c r="I105" i="14"/>
  <c r="K105" i="14" s="1"/>
  <c r="H113" i="12"/>
  <c r="I107" i="14"/>
  <c r="K107" i="14" s="1"/>
  <c r="H115" i="12"/>
  <c r="G115" i="12"/>
  <c r="G117" i="12"/>
  <c r="I111" i="14"/>
  <c r="K111" i="14" s="1"/>
  <c r="H119" i="12"/>
  <c r="F111" i="14"/>
  <c r="E119" i="12"/>
  <c r="G121" i="12"/>
  <c r="I113" i="14"/>
  <c r="K113" i="14" s="1"/>
  <c r="H121" i="12"/>
  <c r="I115" i="14"/>
  <c r="K115" i="14" s="1"/>
  <c r="H123" i="12"/>
  <c r="G123" i="12"/>
  <c r="G125" i="12"/>
  <c r="I119" i="14"/>
  <c r="K119" i="14" s="1"/>
  <c r="H127" i="12"/>
  <c r="F119" i="14"/>
  <c r="E127" i="12"/>
  <c r="G129" i="12"/>
  <c r="I121" i="14"/>
  <c r="K121" i="14" s="1"/>
  <c r="H129" i="12"/>
  <c r="I123" i="14"/>
  <c r="K123" i="14" s="1"/>
  <c r="H131" i="12"/>
  <c r="G131" i="12"/>
  <c r="G133" i="12"/>
  <c r="I127" i="14"/>
  <c r="K127" i="14" s="1"/>
  <c r="H135" i="12"/>
  <c r="F127" i="14"/>
  <c r="E135" i="12"/>
  <c r="G137" i="12"/>
  <c r="I129" i="14"/>
  <c r="K129" i="14" s="1"/>
  <c r="H137" i="12"/>
  <c r="I131" i="14"/>
  <c r="K131" i="14" s="1"/>
  <c r="H139" i="12"/>
  <c r="G139" i="12"/>
  <c r="G141" i="12"/>
  <c r="I135" i="14"/>
  <c r="K135" i="14" s="1"/>
  <c r="H143" i="12"/>
  <c r="F135" i="14"/>
  <c r="E143" i="12"/>
  <c r="I137" i="14"/>
  <c r="K137" i="14" s="1"/>
  <c r="H145" i="12"/>
  <c r="G147" i="12"/>
  <c r="F143" i="14"/>
  <c r="E151" i="12"/>
  <c r="I145" i="14"/>
  <c r="K145" i="14" s="1"/>
  <c r="H153" i="12"/>
  <c r="G155" i="12"/>
  <c r="F151" i="14"/>
  <c r="E159" i="12"/>
  <c r="I153" i="14"/>
  <c r="K153" i="14" s="1"/>
  <c r="H161" i="12"/>
  <c r="G163" i="12"/>
  <c r="F159" i="14"/>
  <c r="E167" i="12"/>
  <c r="I161" i="14"/>
  <c r="K161" i="14" s="1"/>
  <c r="H169" i="12"/>
  <c r="G171" i="12"/>
  <c r="I22" i="14"/>
  <c r="K22" i="14" s="1"/>
  <c r="H30" i="12"/>
  <c r="I24" i="14"/>
  <c r="K24" i="14" s="1"/>
  <c r="H32" i="12"/>
  <c r="I26" i="14"/>
  <c r="K26" i="14" s="1"/>
  <c r="H34" i="12"/>
  <c r="I28" i="14"/>
  <c r="K28" i="14" s="1"/>
  <c r="H36" i="12"/>
  <c r="I30" i="14"/>
  <c r="K30" i="14" s="1"/>
  <c r="H38" i="12"/>
  <c r="F15" i="14"/>
  <c r="E23" i="12"/>
  <c r="K23" i="12"/>
  <c r="M11" i="9"/>
  <c r="F17" i="14"/>
  <c r="E25" i="12"/>
  <c r="K25" i="12"/>
  <c r="M13" i="9"/>
  <c r="AZ13" i="9" s="1"/>
  <c r="AI13" i="9" s="1"/>
  <c r="AK13" i="9" s="1"/>
  <c r="AM13" i="9" s="1"/>
  <c r="G27" i="12"/>
  <c r="BE27" i="12" s="1"/>
  <c r="G29" i="12"/>
  <c r="BE29" i="12" s="1"/>
  <c r="C16" i="14"/>
  <c r="D24" i="12"/>
  <c r="U12" i="9"/>
  <c r="N16" i="14"/>
  <c r="P16" i="14" s="1"/>
  <c r="J24" i="12"/>
  <c r="N12" i="9"/>
  <c r="O12" i="9" s="1"/>
  <c r="C18" i="14"/>
  <c r="D26" i="12"/>
  <c r="J26" i="12"/>
  <c r="U14" i="9"/>
  <c r="V14" i="9" s="1"/>
  <c r="W14" i="9" s="1"/>
  <c r="N18" i="14"/>
  <c r="P18" i="14" s="1"/>
  <c r="N14" i="9"/>
  <c r="O14" i="9" s="1"/>
  <c r="C20" i="14"/>
  <c r="D28" i="12"/>
  <c r="N16" i="9"/>
  <c r="O16" i="9" s="1"/>
  <c r="N20" i="14"/>
  <c r="P20" i="14" s="1"/>
  <c r="U16" i="9"/>
  <c r="J28" i="12"/>
  <c r="E179" i="12" s="1"/>
  <c r="C14" i="14"/>
  <c r="D22" i="12"/>
  <c r="U10" i="9"/>
  <c r="N14" i="14"/>
  <c r="P14" i="14" s="1"/>
  <c r="J22" i="12"/>
  <c r="K161" i="9"/>
  <c r="N185" i="9" s="1"/>
  <c r="P185" i="9" s="1"/>
  <c r="N10" i="9"/>
  <c r="I23" i="14"/>
  <c r="K23" i="14" s="1"/>
  <c r="H31" i="12"/>
  <c r="I25" i="14"/>
  <c r="K25" i="14" s="1"/>
  <c r="H33" i="12"/>
  <c r="K33" i="12"/>
  <c r="M21" i="9"/>
  <c r="AZ21" i="9" s="1"/>
  <c r="AI21" i="9" s="1"/>
  <c r="AK21" i="9" s="1"/>
  <c r="AM21" i="9" s="1"/>
  <c r="D35" i="12"/>
  <c r="C27" i="14"/>
  <c r="I27" i="14"/>
  <c r="K27" i="14" s="1"/>
  <c r="H35" i="12"/>
  <c r="K37" i="12"/>
  <c r="M25" i="9"/>
  <c r="AZ25" i="9" s="1"/>
  <c r="AI25" i="9" s="1"/>
  <c r="I29" i="14"/>
  <c r="K29" i="14" s="1"/>
  <c r="H37" i="12"/>
  <c r="I31" i="14"/>
  <c r="K31" i="14" s="1"/>
  <c r="H39" i="12"/>
  <c r="I33" i="14"/>
  <c r="K33" i="14" s="1"/>
  <c r="H41" i="12"/>
  <c r="K41" i="12"/>
  <c r="M29" i="9"/>
  <c r="AZ29" i="9" s="1"/>
  <c r="AI29" i="9" s="1"/>
  <c r="C35" i="14"/>
  <c r="D43" i="12"/>
  <c r="I35" i="14"/>
  <c r="K35" i="14" s="1"/>
  <c r="H43" i="12"/>
  <c r="K45" i="12"/>
  <c r="M33" i="9"/>
  <c r="AZ33" i="9" s="1"/>
  <c r="AI33" i="9" s="1"/>
  <c r="I37" i="14"/>
  <c r="K37" i="14" s="1"/>
  <c r="H45" i="12"/>
  <c r="I39" i="14"/>
  <c r="K39" i="14" s="1"/>
  <c r="H47" i="12"/>
  <c r="I41" i="14"/>
  <c r="K41" i="14" s="1"/>
  <c r="H49" i="12"/>
  <c r="K49" i="12"/>
  <c r="M37" i="9"/>
  <c r="AZ37" i="9" s="1"/>
  <c r="AI37" i="9" s="1"/>
  <c r="C43" i="14"/>
  <c r="D51" i="12"/>
  <c r="I43" i="14"/>
  <c r="K43" i="14" s="1"/>
  <c r="H51" i="12"/>
  <c r="K53" i="12"/>
  <c r="M41" i="9"/>
  <c r="AZ41" i="9" s="1"/>
  <c r="AI41" i="9" s="1"/>
  <c r="I45" i="14"/>
  <c r="K45" i="14" s="1"/>
  <c r="H53" i="12"/>
  <c r="I47" i="14"/>
  <c r="K47" i="14" s="1"/>
  <c r="H55" i="12"/>
  <c r="I49" i="14"/>
  <c r="K49" i="14" s="1"/>
  <c r="H57" i="12"/>
  <c r="K57" i="12"/>
  <c r="M45" i="9"/>
  <c r="AZ45" i="9" s="1"/>
  <c r="AI45" i="9" s="1"/>
  <c r="C51" i="14"/>
  <c r="D59" i="12"/>
  <c r="I51" i="14"/>
  <c r="K51" i="14" s="1"/>
  <c r="H59" i="12"/>
  <c r="K61" i="12"/>
  <c r="M49" i="9"/>
  <c r="AZ49" i="9" s="1"/>
  <c r="AI49" i="9" s="1"/>
  <c r="I53" i="14"/>
  <c r="K53" i="14" s="1"/>
  <c r="H61" i="12"/>
  <c r="I55" i="14"/>
  <c r="K55" i="14" s="1"/>
  <c r="H63" i="12"/>
  <c r="I57" i="14"/>
  <c r="K57" i="14" s="1"/>
  <c r="H65" i="12"/>
  <c r="K65" i="12"/>
  <c r="M53" i="9"/>
  <c r="AZ53" i="9" s="1"/>
  <c r="AI53" i="9" s="1"/>
  <c r="C59" i="14"/>
  <c r="D67" i="12"/>
  <c r="I59" i="14"/>
  <c r="K59" i="14" s="1"/>
  <c r="H67" i="12"/>
  <c r="K69" i="12"/>
  <c r="M57" i="9"/>
  <c r="AZ57" i="9" s="1"/>
  <c r="AI57" i="9" s="1"/>
  <c r="I61" i="14"/>
  <c r="K61" i="14" s="1"/>
  <c r="H69" i="12"/>
  <c r="I63" i="14"/>
  <c r="K63" i="14" s="1"/>
  <c r="H71" i="12"/>
  <c r="I65" i="14"/>
  <c r="K65" i="14" s="1"/>
  <c r="H73" i="12"/>
  <c r="K73" i="12"/>
  <c r="M61" i="9"/>
  <c r="AZ61" i="9" s="1"/>
  <c r="AI61" i="9" s="1"/>
  <c r="C67" i="14"/>
  <c r="D75" i="12"/>
  <c r="I67" i="14"/>
  <c r="K67" i="14" s="1"/>
  <c r="H75" i="12"/>
  <c r="K77" i="12"/>
  <c r="M65" i="9"/>
  <c r="AZ65" i="9" s="1"/>
  <c r="AI65" i="9" s="1"/>
  <c r="I69" i="14"/>
  <c r="K69" i="14" s="1"/>
  <c r="H77" i="12"/>
  <c r="I71" i="14"/>
  <c r="K71" i="14" s="1"/>
  <c r="H79" i="12"/>
  <c r="I73" i="14"/>
  <c r="K73" i="14" s="1"/>
  <c r="H81" i="12"/>
  <c r="K81" i="12"/>
  <c r="M69" i="9"/>
  <c r="AZ69" i="9" s="1"/>
  <c r="AI69" i="9" s="1"/>
  <c r="C75" i="14"/>
  <c r="D83" i="12"/>
  <c r="I75" i="14"/>
  <c r="K75" i="14" s="1"/>
  <c r="H83" i="12"/>
  <c r="K85" i="12"/>
  <c r="M73" i="9"/>
  <c r="AZ73" i="9" s="1"/>
  <c r="AI73" i="9" s="1"/>
  <c r="I77" i="14"/>
  <c r="K77" i="14" s="1"/>
  <c r="H85" i="12"/>
  <c r="J87" i="12"/>
  <c r="N79" i="14"/>
  <c r="P79" i="14" s="1"/>
  <c r="U75" i="9"/>
  <c r="V75" i="9" s="1"/>
  <c r="W75" i="9" s="1"/>
  <c r="N75" i="9"/>
  <c r="O75" i="9" s="1"/>
  <c r="G87" i="12"/>
  <c r="K89" i="12"/>
  <c r="M77" i="9"/>
  <c r="AZ77" i="9" s="1"/>
  <c r="AI77" i="9" s="1"/>
  <c r="J91" i="12"/>
  <c r="N83" i="14"/>
  <c r="P83" i="14" s="1"/>
  <c r="U79" i="9"/>
  <c r="V79" i="9" s="1"/>
  <c r="W79" i="9" s="1"/>
  <c r="N79" i="9"/>
  <c r="O79" i="9" s="1"/>
  <c r="K93" i="12"/>
  <c r="M81" i="9"/>
  <c r="AZ81" i="9" s="1"/>
  <c r="AI81" i="9" s="1"/>
  <c r="I85" i="14"/>
  <c r="K85" i="14" s="1"/>
  <c r="H93" i="12"/>
  <c r="J95" i="12"/>
  <c r="N87" i="14"/>
  <c r="P87" i="14" s="1"/>
  <c r="U83" i="9"/>
  <c r="V83" i="9" s="1"/>
  <c r="W83" i="9" s="1"/>
  <c r="X83" i="9" s="1"/>
  <c r="Y83" i="9" s="1"/>
  <c r="N83" i="9"/>
  <c r="O83" i="9" s="1"/>
  <c r="G95" i="12"/>
  <c r="K97" i="12"/>
  <c r="M85" i="9"/>
  <c r="AZ85" i="9" s="1"/>
  <c r="AI85" i="9" s="1"/>
  <c r="J99" i="12"/>
  <c r="N91" i="14"/>
  <c r="P91" i="14" s="1"/>
  <c r="U87" i="9"/>
  <c r="V87" i="9" s="1"/>
  <c r="N87" i="9"/>
  <c r="O87" i="9" s="1"/>
  <c r="K101" i="12"/>
  <c r="M89" i="9"/>
  <c r="AZ89" i="9" s="1"/>
  <c r="AI89" i="9" s="1"/>
  <c r="I93" i="14"/>
  <c r="K93" i="14" s="1"/>
  <c r="H101" i="12"/>
  <c r="J103" i="12"/>
  <c r="N95" i="14"/>
  <c r="P95" i="14" s="1"/>
  <c r="U91" i="9"/>
  <c r="V91" i="9" s="1"/>
  <c r="W91" i="9" s="1"/>
  <c r="X91" i="9" s="1"/>
  <c r="Y91" i="9" s="1"/>
  <c r="N91" i="9"/>
  <c r="O91" i="9" s="1"/>
  <c r="G103" i="12"/>
  <c r="K105" i="12"/>
  <c r="M93" i="9"/>
  <c r="AZ93" i="9" s="1"/>
  <c r="AI93" i="9" s="1"/>
  <c r="J107" i="12"/>
  <c r="N99" i="14"/>
  <c r="P99" i="14" s="1"/>
  <c r="U95" i="9"/>
  <c r="V95" i="9" s="1"/>
  <c r="N95" i="9"/>
  <c r="O95" i="9" s="1"/>
  <c r="K109" i="12"/>
  <c r="M97" i="9"/>
  <c r="AZ97" i="9" s="1"/>
  <c r="AI97" i="9" s="1"/>
  <c r="I101" i="14"/>
  <c r="K101" i="14" s="1"/>
  <c r="H109" i="12"/>
  <c r="J111" i="12"/>
  <c r="N103" i="14"/>
  <c r="P103" i="14" s="1"/>
  <c r="U99" i="9"/>
  <c r="V99" i="9" s="1"/>
  <c r="W99" i="9" s="1"/>
  <c r="X99" i="9" s="1"/>
  <c r="Y99" i="9" s="1"/>
  <c r="N99" i="9"/>
  <c r="O99" i="9" s="1"/>
  <c r="G111" i="12"/>
  <c r="K113" i="12"/>
  <c r="M101" i="9"/>
  <c r="AZ101" i="9" s="1"/>
  <c r="AI101" i="9" s="1"/>
  <c r="J115" i="12"/>
  <c r="N107" i="14"/>
  <c r="P107" i="14" s="1"/>
  <c r="U103" i="9"/>
  <c r="V103" i="9" s="1"/>
  <c r="N103" i="9"/>
  <c r="O103" i="9" s="1"/>
  <c r="K117" i="12"/>
  <c r="M105" i="9"/>
  <c r="AZ105" i="9" s="1"/>
  <c r="AI105" i="9" s="1"/>
  <c r="I109" i="14"/>
  <c r="K109" i="14" s="1"/>
  <c r="H117" i="12"/>
  <c r="J119" i="12"/>
  <c r="N111" i="14"/>
  <c r="P111" i="14" s="1"/>
  <c r="U107" i="9"/>
  <c r="V107" i="9" s="1"/>
  <c r="W107" i="9" s="1"/>
  <c r="X107" i="9" s="1"/>
  <c r="Y107" i="9" s="1"/>
  <c r="N107" i="9"/>
  <c r="O107" i="9" s="1"/>
  <c r="G119" i="12"/>
  <c r="K121" i="12"/>
  <c r="M109" i="9"/>
  <c r="AZ109" i="9" s="1"/>
  <c r="AI109" i="9" s="1"/>
  <c r="J123" i="12"/>
  <c r="N115" i="14"/>
  <c r="P115" i="14" s="1"/>
  <c r="U111" i="9"/>
  <c r="V111" i="9" s="1"/>
  <c r="N111" i="9"/>
  <c r="O111" i="9" s="1"/>
  <c r="K125" i="12"/>
  <c r="M113" i="9"/>
  <c r="AZ113" i="9" s="1"/>
  <c r="AI113" i="9" s="1"/>
  <c r="I117" i="14"/>
  <c r="K117" i="14" s="1"/>
  <c r="H125" i="12"/>
  <c r="J127" i="12"/>
  <c r="N119" i="14"/>
  <c r="P119" i="14" s="1"/>
  <c r="U115" i="9"/>
  <c r="V115" i="9" s="1"/>
  <c r="W115" i="9" s="1"/>
  <c r="N115" i="9"/>
  <c r="O115" i="9" s="1"/>
  <c r="G127" i="12"/>
  <c r="K129" i="12"/>
  <c r="M117" i="9"/>
  <c r="AZ117" i="9" s="1"/>
  <c r="AI117" i="9" s="1"/>
  <c r="J131" i="12"/>
  <c r="N123" i="14"/>
  <c r="P123" i="14" s="1"/>
  <c r="U119" i="9"/>
  <c r="V119" i="9" s="1"/>
  <c r="W119" i="9" s="1"/>
  <c r="N119" i="9"/>
  <c r="O119" i="9" s="1"/>
  <c r="K133" i="12"/>
  <c r="M121" i="9"/>
  <c r="AZ121" i="9" s="1"/>
  <c r="AI121" i="9" s="1"/>
  <c r="I125" i="14"/>
  <c r="K125" i="14" s="1"/>
  <c r="H133" i="12"/>
  <c r="J135" i="12"/>
  <c r="N127" i="14"/>
  <c r="P127" i="14" s="1"/>
  <c r="U123" i="9"/>
  <c r="N123" i="9"/>
  <c r="O123" i="9" s="1"/>
  <c r="G135" i="12"/>
  <c r="K137" i="12"/>
  <c r="M125" i="9"/>
  <c r="AZ125" i="9" s="1"/>
  <c r="AI125" i="9" s="1"/>
  <c r="J139" i="12"/>
  <c r="N131" i="14"/>
  <c r="P131" i="14" s="1"/>
  <c r="U127" i="9"/>
  <c r="N127" i="9"/>
  <c r="O127" i="9" s="1"/>
  <c r="K141" i="12"/>
  <c r="M129" i="9"/>
  <c r="AZ129" i="9" s="1"/>
  <c r="AI129" i="9" s="1"/>
  <c r="I133" i="14"/>
  <c r="K133" i="14" s="1"/>
  <c r="H141" i="12"/>
  <c r="J143" i="12"/>
  <c r="N135" i="14"/>
  <c r="P135" i="14" s="1"/>
  <c r="U131" i="9"/>
  <c r="N131" i="9"/>
  <c r="O131" i="9" s="1"/>
  <c r="K143" i="12"/>
  <c r="M131" i="9"/>
  <c r="AZ131" i="9" s="1"/>
  <c r="AI131" i="9" s="1"/>
  <c r="J145" i="12"/>
  <c r="N137" i="14"/>
  <c r="P137" i="14" s="1"/>
  <c r="U133" i="9"/>
  <c r="N133" i="9"/>
  <c r="O133" i="9" s="1"/>
  <c r="K147" i="12"/>
  <c r="M135" i="9"/>
  <c r="AZ135" i="9" s="1"/>
  <c r="AI135" i="9" s="1"/>
  <c r="J149" i="12"/>
  <c r="N141" i="14"/>
  <c r="P141" i="14" s="1"/>
  <c r="U137" i="9"/>
  <c r="N137" i="9"/>
  <c r="O137" i="9" s="1"/>
  <c r="K151" i="12"/>
  <c r="M139" i="9"/>
  <c r="AZ139" i="9" s="1"/>
  <c r="AI139" i="9" s="1"/>
  <c r="J153" i="12"/>
  <c r="N145" i="14"/>
  <c r="P145" i="14" s="1"/>
  <c r="U141" i="9"/>
  <c r="N141" i="9"/>
  <c r="O141" i="9" s="1"/>
  <c r="K155" i="12"/>
  <c r="M143" i="9"/>
  <c r="AZ143" i="9" s="1"/>
  <c r="AI143" i="9" s="1"/>
  <c r="J157" i="12"/>
  <c r="N149" i="14"/>
  <c r="P149" i="14" s="1"/>
  <c r="U145" i="9"/>
  <c r="N145" i="9"/>
  <c r="O145" i="9" s="1"/>
  <c r="K159" i="12"/>
  <c r="M147" i="9"/>
  <c r="AZ147" i="9" s="1"/>
  <c r="AI147" i="9" s="1"/>
  <c r="J161" i="12"/>
  <c r="N153" i="14"/>
  <c r="P153" i="14" s="1"/>
  <c r="U149" i="9"/>
  <c r="N149" i="9"/>
  <c r="O149" i="9" s="1"/>
  <c r="K163" i="12"/>
  <c r="M151" i="9"/>
  <c r="AZ151" i="9" s="1"/>
  <c r="AI151" i="9" s="1"/>
  <c r="J165" i="12"/>
  <c r="N157" i="14"/>
  <c r="P157" i="14" s="1"/>
  <c r="U153" i="9"/>
  <c r="V153" i="9" s="1"/>
  <c r="AC153" i="9" s="1"/>
  <c r="N153" i="9"/>
  <c r="O153" i="9" s="1"/>
  <c r="K167" i="12"/>
  <c r="M155" i="9"/>
  <c r="AZ155" i="9" s="1"/>
  <c r="AI155" i="9" s="1"/>
  <c r="J169" i="12"/>
  <c r="N161" i="14"/>
  <c r="P161" i="14" s="1"/>
  <c r="U157" i="9"/>
  <c r="V157" i="9" s="1"/>
  <c r="W157" i="9" s="1"/>
  <c r="X157" i="9" s="1"/>
  <c r="Y157" i="9" s="1"/>
  <c r="N157" i="9"/>
  <c r="O157" i="9" s="1"/>
  <c r="K171" i="12"/>
  <c r="M159" i="9"/>
  <c r="AZ159" i="9" s="1"/>
  <c r="AI159" i="9" s="1"/>
  <c r="K30" i="12"/>
  <c r="M18" i="9"/>
  <c r="AZ18" i="9" s="1"/>
  <c r="AI18" i="9" s="1"/>
  <c r="AK18" i="9" s="1"/>
  <c r="AM18" i="9" s="1"/>
  <c r="K32" i="12"/>
  <c r="M20" i="9"/>
  <c r="AZ20" i="9" s="1"/>
  <c r="AI20" i="9" s="1"/>
  <c r="AK20" i="9" s="1"/>
  <c r="AM20" i="9" s="1"/>
  <c r="K34" i="12"/>
  <c r="M22" i="9"/>
  <c r="AZ22" i="9" s="1"/>
  <c r="AI22" i="9" s="1"/>
  <c r="AK22" i="9" s="1"/>
  <c r="AM22" i="9" s="1"/>
  <c r="K36" i="12"/>
  <c r="M24" i="9"/>
  <c r="AZ24" i="9" s="1"/>
  <c r="AI24" i="9" s="1"/>
  <c r="K38" i="12"/>
  <c r="M26" i="9"/>
  <c r="AZ26" i="9" s="1"/>
  <c r="AI26" i="9" s="1"/>
  <c r="F137" i="14"/>
  <c r="E145" i="12"/>
  <c r="F139" i="14"/>
  <c r="E147" i="12"/>
  <c r="F141" i="14"/>
  <c r="E149" i="12"/>
  <c r="C141" i="14"/>
  <c r="D149" i="12"/>
  <c r="C143" i="14"/>
  <c r="D151" i="12"/>
  <c r="F145" i="14"/>
  <c r="E153" i="12"/>
  <c r="F147" i="14"/>
  <c r="E155" i="12"/>
  <c r="F149" i="14"/>
  <c r="E157" i="12"/>
  <c r="C149" i="14"/>
  <c r="D157" i="12"/>
  <c r="C151" i="14"/>
  <c r="D159" i="12"/>
  <c r="F153" i="14"/>
  <c r="E161" i="12"/>
  <c r="F155" i="14"/>
  <c r="E163" i="12"/>
  <c r="F157" i="14"/>
  <c r="E165" i="12"/>
  <c r="C157" i="14"/>
  <c r="D165" i="12"/>
  <c r="C159" i="14"/>
  <c r="D167" i="12"/>
  <c r="F161" i="14"/>
  <c r="E169" i="12"/>
  <c r="F163" i="14"/>
  <c r="E171" i="12"/>
  <c r="G30" i="12"/>
  <c r="G32" i="12"/>
  <c r="G34" i="12"/>
  <c r="G36" i="12"/>
  <c r="G38" i="12"/>
  <c r="G40" i="12"/>
  <c r="G42" i="12"/>
  <c r="G44" i="12"/>
  <c r="G46" i="12"/>
  <c r="G48" i="12"/>
  <c r="G50" i="12"/>
  <c r="G52" i="12"/>
  <c r="G54" i="12"/>
  <c r="G56" i="12"/>
  <c r="G58" i="12"/>
  <c r="G60" i="12"/>
  <c r="G62" i="12"/>
  <c r="G64" i="12"/>
  <c r="G66" i="12"/>
  <c r="G68" i="12"/>
  <c r="G70" i="12"/>
  <c r="G72" i="12"/>
  <c r="G74" i="12"/>
  <c r="G76" i="12"/>
  <c r="G78" i="12"/>
  <c r="G80" i="12"/>
  <c r="G82" i="12"/>
  <c r="G84" i="12"/>
  <c r="G86" i="12"/>
  <c r="G88" i="12"/>
  <c r="G90" i="12"/>
  <c r="G92" i="12"/>
  <c r="G94" i="12"/>
  <c r="G96" i="12"/>
  <c r="G98" i="12"/>
  <c r="G100" i="12"/>
  <c r="G102" i="12"/>
  <c r="G104" i="12"/>
  <c r="G106" i="12"/>
  <c r="G108" i="12"/>
  <c r="G110" i="12"/>
  <c r="G112" i="12"/>
  <c r="G114" i="12"/>
  <c r="G116" i="12"/>
  <c r="G118" i="12"/>
  <c r="G120" i="12"/>
  <c r="G122" i="12"/>
  <c r="G124" i="12"/>
  <c r="G126" i="12"/>
  <c r="G128" i="12"/>
  <c r="G130" i="12"/>
  <c r="G132" i="12"/>
  <c r="G134" i="12"/>
  <c r="G136" i="12"/>
  <c r="G138" i="12"/>
  <c r="G140" i="12"/>
  <c r="G142" i="12"/>
  <c r="G144" i="12"/>
  <c r="G146" i="12"/>
  <c r="G148" i="12"/>
  <c r="G150" i="12"/>
  <c r="G152" i="12"/>
  <c r="G154" i="12"/>
  <c r="G156" i="12"/>
  <c r="G158" i="12"/>
  <c r="G160" i="12"/>
  <c r="G162" i="12"/>
  <c r="G164" i="12"/>
  <c r="G166" i="12"/>
  <c r="G168" i="12"/>
  <c r="G170" i="12"/>
  <c r="C32" i="14"/>
  <c r="D40" i="12"/>
  <c r="I32" i="14"/>
  <c r="K32" i="14" s="1"/>
  <c r="H40" i="12"/>
  <c r="C34" i="14"/>
  <c r="D42" i="12"/>
  <c r="I34" i="14"/>
  <c r="K34" i="14" s="1"/>
  <c r="H42" i="12"/>
  <c r="C36" i="14"/>
  <c r="D44" i="12"/>
  <c r="I36" i="14"/>
  <c r="K36" i="14" s="1"/>
  <c r="H44" i="12"/>
  <c r="C38" i="14"/>
  <c r="D46" i="12"/>
  <c r="I38" i="14"/>
  <c r="K38" i="14" s="1"/>
  <c r="H46" i="12"/>
  <c r="C40" i="14"/>
  <c r="D48" i="12"/>
  <c r="I40" i="14"/>
  <c r="K40" i="14" s="1"/>
  <c r="H48" i="12"/>
  <c r="C42" i="14"/>
  <c r="D50" i="12"/>
  <c r="I42" i="14"/>
  <c r="K42" i="14" s="1"/>
  <c r="H50" i="12"/>
  <c r="C44" i="14"/>
  <c r="D52" i="12"/>
  <c r="I44" i="14"/>
  <c r="K44" i="14" s="1"/>
  <c r="H52" i="12"/>
  <c r="C46" i="14"/>
  <c r="D54" i="12"/>
  <c r="I46" i="14"/>
  <c r="K46" i="14" s="1"/>
  <c r="H54" i="12"/>
  <c r="C48" i="14"/>
  <c r="D56" i="12"/>
  <c r="I48" i="14"/>
  <c r="K48" i="14" s="1"/>
  <c r="H56" i="12"/>
  <c r="C50" i="14"/>
  <c r="D58" i="12"/>
  <c r="I50" i="14"/>
  <c r="K50" i="14" s="1"/>
  <c r="H58" i="12"/>
  <c r="C52" i="14"/>
  <c r="D60" i="12"/>
  <c r="I52" i="14"/>
  <c r="K52" i="14" s="1"/>
  <c r="H60" i="12"/>
  <c r="C54" i="14"/>
  <c r="D62" i="12"/>
  <c r="I54" i="14"/>
  <c r="K54" i="14" s="1"/>
  <c r="H62" i="12"/>
  <c r="C56" i="14"/>
  <c r="D64" i="12"/>
  <c r="I56" i="14"/>
  <c r="K56" i="14" s="1"/>
  <c r="H64" i="12"/>
  <c r="C58" i="14"/>
  <c r="D66" i="12"/>
  <c r="I58" i="14"/>
  <c r="K58" i="14" s="1"/>
  <c r="H66" i="12"/>
  <c r="C60" i="14"/>
  <c r="D68" i="12"/>
  <c r="I60" i="14"/>
  <c r="K60" i="14" s="1"/>
  <c r="H68" i="12"/>
  <c r="C62" i="14"/>
  <c r="D70" i="12"/>
  <c r="I62" i="14"/>
  <c r="K62" i="14" s="1"/>
  <c r="H70" i="12"/>
  <c r="C64" i="14"/>
  <c r="D72" i="12"/>
  <c r="I64" i="14"/>
  <c r="K64" i="14" s="1"/>
  <c r="H72" i="12"/>
  <c r="C66" i="14"/>
  <c r="D74" i="12"/>
  <c r="I66" i="14"/>
  <c r="K66" i="14" s="1"/>
  <c r="H74" i="12"/>
  <c r="C68" i="14"/>
  <c r="D76" i="12"/>
  <c r="I68" i="14"/>
  <c r="K68" i="14" s="1"/>
  <c r="H76" i="12"/>
  <c r="C70" i="14"/>
  <c r="D78" i="12"/>
  <c r="I70" i="14"/>
  <c r="K70" i="14" s="1"/>
  <c r="H78" i="12"/>
  <c r="C72" i="14"/>
  <c r="D80" i="12"/>
  <c r="I72" i="14"/>
  <c r="K72" i="14" s="1"/>
  <c r="H80" i="12"/>
  <c r="C74" i="14"/>
  <c r="D82" i="12"/>
  <c r="I74" i="14"/>
  <c r="K74" i="14" s="1"/>
  <c r="H82" i="12"/>
  <c r="C76" i="14"/>
  <c r="D84" i="12"/>
  <c r="I76" i="14"/>
  <c r="K76" i="14" s="1"/>
  <c r="H84" i="12"/>
  <c r="C78" i="14"/>
  <c r="D86" i="12"/>
  <c r="I78" i="14"/>
  <c r="K78" i="14" s="1"/>
  <c r="H86" i="12"/>
  <c r="C80" i="14"/>
  <c r="D88" i="12"/>
  <c r="I80" i="14"/>
  <c r="K80" i="14" s="1"/>
  <c r="H88" i="12"/>
  <c r="C82" i="14"/>
  <c r="D90" i="12"/>
  <c r="I82" i="14"/>
  <c r="K82" i="14" s="1"/>
  <c r="H90" i="12"/>
  <c r="C84" i="14"/>
  <c r="D92" i="12"/>
  <c r="I84" i="14"/>
  <c r="K84" i="14" s="1"/>
  <c r="H92" i="12"/>
  <c r="C86" i="14"/>
  <c r="D94" i="12"/>
  <c r="I86" i="14"/>
  <c r="K86" i="14" s="1"/>
  <c r="H94" i="12"/>
  <c r="C88" i="14"/>
  <c r="D96" i="12"/>
  <c r="I88" i="14"/>
  <c r="K88" i="14" s="1"/>
  <c r="H96" i="12"/>
  <c r="C90" i="14"/>
  <c r="D98" i="12"/>
  <c r="I90" i="14"/>
  <c r="K90" i="14" s="1"/>
  <c r="H98" i="12"/>
  <c r="C92" i="14"/>
  <c r="D100" i="12"/>
  <c r="I92" i="14"/>
  <c r="K92" i="14" s="1"/>
  <c r="H100" i="12"/>
  <c r="C94" i="14"/>
  <c r="D102" i="12"/>
  <c r="I94" i="14"/>
  <c r="K94" i="14" s="1"/>
  <c r="H102" i="12"/>
  <c r="C96" i="14"/>
  <c r="D104" i="12"/>
  <c r="I96" i="14"/>
  <c r="K96" i="14" s="1"/>
  <c r="H104" i="12"/>
  <c r="C98" i="14"/>
  <c r="D106" i="12"/>
  <c r="I98" i="14"/>
  <c r="K98" i="14" s="1"/>
  <c r="H106" i="12"/>
  <c r="C100" i="14"/>
  <c r="D108" i="12"/>
  <c r="I100" i="14"/>
  <c r="K100" i="14" s="1"/>
  <c r="H108" i="12"/>
  <c r="C102" i="14"/>
  <c r="D110" i="12"/>
  <c r="I102" i="14"/>
  <c r="K102" i="14" s="1"/>
  <c r="H110" i="12"/>
  <c r="C104" i="14"/>
  <c r="D112" i="12"/>
  <c r="I104" i="14"/>
  <c r="K104" i="14" s="1"/>
  <c r="H112" i="12"/>
  <c r="C106" i="14"/>
  <c r="D114" i="12"/>
  <c r="I106" i="14"/>
  <c r="K106" i="14" s="1"/>
  <c r="H114" i="12"/>
  <c r="C108" i="14"/>
  <c r="D116" i="12"/>
  <c r="I108" i="14"/>
  <c r="K108" i="14" s="1"/>
  <c r="H116" i="12"/>
  <c r="C110" i="14"/>
  <c r="D118" i="12"/>
  <c r="I110" i="14"/>
  <c r="K110" i="14" s="1"/>
  <c r="H118" i="12"/>
  <c r="C112" i="14"/>
  <c r="D120" i="12"/>
  <c r="I112" i="14"/>
  <c r="K112" i="14" s="1"/>
  <c r="H120" i="12"/>
  <c r="C114" i="14"/>
  <c r="D122" i="12"/>
  <c r="I114" i="14"/>
  <c r="K114" i="14" s="1"/>
  <c r="H122" i="12"/>
  <c r="C116" i="14"/>
  <c r="D124" i="12"/>
  <c r="I116" i="14"/>
  <c r="K116" i="14" s="1"/>
  <c r="H124" i="12"/>
  <c r="C118" i="14"/>
  <c r="D126" i="12"/>
  <c r="I118" i="14"/>
  <c r="K118" i="14" s="1"/>
  <c r="H126" i="12"/>
  <c r="C120" i="14"/>
  <c r="D128" i="12"/>
  <c r="I120" i="14"/>
  <c r="K120" i="14" s="1"/>
  <c r="H128" i="12"/>
  <c r="C122" i="14"/>
  <c r="D130" i="12"/>
  <c r="I122" i="14"/>
  <c r="K122" i="14" s="1"/>
  <c r="H130" i="12"/>
  <c r="C124" i="14"/>
  <c r="D132" i="12"/>
  <c r="I124" i="14"/>
  <c r="K124" i="14" s="1"/>
  <c r="H132" i="12"/>
  <c r="C126" i="14"/>
  <c r="D134" i="12"/>
  <c r="I126" i="14"/>
  <c r="K126" i="14" s="1"/>
  <c r="H134" i="12"/>
  <c r="C128" i="14"/>
  <c r="D136" i="12"/>
  <c r="I128" i="14"/>
  <c r="K128" i="14" s="1"/>
  <c r="H136" i="12"/>
  <c r="C130" i="14"/>
  <c r="D138" i="12"/>
  <c r="I130" i="14"/>
  <c r="K130" i="14" s="1"/>
  <c r="H138" i="12"/>
  <c r="C132" i="14"/>
  <c r="D140" i="12"/>
  <c r="I132" i="14"/>
  <c r="K132" i="14" s="1"/>
  <c r="H140" i="12"/>
  <c r="C134" i="14"/>
  <c r="D142" i="12"/>
  <c r="I134" i="14"/>
  <c r="K134" i="14" s="1"/>
  <c r="H142" i="12"/>
  <c r="C136" i="14"/>
  <c r="D144" i="12"/>
  <c r="I136" i="14"/>
  <c r="K136" i="14" s="1"/>
  <c r="H144" i="12"/>
  <c r="C138" i="14"/>
  <c r="D146" i="12"/>
  <c r="I138" i="14"/>
  <c r="K138" i="14" s="1"/>
  <c r="H146" i="12"/>
  <c r="C140" i="14"/>
  <c r="D148" i="12"/>
  <c r="I140" i="14"/>
  <c r="K140" i="14" s="1"/>
  <c r="H148" i="12"/>
  <c r="C142" i="14"/>
  <c r="D150" i="12"/>
  <c r="I142" i="14"/>
  <c r="K142" i="14" s="1"/>
  <c r="H150" i="12"/>
  <c r="C144" i="14"/>
  <c r="D152" i="12"/>
  <c r="I144" i="14"/>
  <c r="K144" i="14" s="1"/>
  <c r="H152" i="12"/>
  <c r="C146" i="14"/>
  <c r="D154" i="12"/>
  <c r="I146" i="14"/>
  <c r="K146" i="14" s="1"/>
  <c r="H154" i="12"/>
  <c r="C148" i="14"/>
  <c r="D156" i="12"/>
  <c r="I148" i="14"/>
  <c r="K148" i="14" s="1"/>
  <c r="H156" i="12"/>
  <c r="C150" i="14"/>
  <c r="D158" i="12"/>
  <c r="I150" i="14"/>
  <c r="K150" i="14" s="1"/>
  <c r="H158" i="12"/>
  <c r="C152" i="14"/>
  <c r="D160" i="12"/>
  <c r="I152" i="14"/>
  <c r="K152" i="14" s="1"/>
  <c r="H160" i="12"/>
  <c r="C154" i="14"/>
  <c r="D162" i="12"/>
  <c r="I154" i="14"/>
  <c r="K154" i="14" s="1"/>
  <c r="H162" i="12"/>
  <c r="C156" i="14"/>
  <c r="D164" i="12"/>
  <c r="I156" i="14"/>
  <c r="K156" i="14" s="1"/>
  <c r="H164" i="12"/>
  <c r="C158" i="14"/>
  <c r="D166" i="12"/>
  <c r="I158" i="14"/>
  <c r="K158" i="14" s="1"/>
  <c r="H166" i="12"/>
  <c r="C160" i="14"/>
  <c r="D168" i="12"/>
  <c r="I160" i="14"/>
  <c r="K160" i="14" s="1"/>
  <c r="H168" i="12"/>
  <c r="C162" i="14"/>
  <c r="D170" i="12"/>
  <c r="I162" i="14"/>
  <c r="K162" i="14" s="1"/>
  <c r="H170" i="12"/>
  <c r="S158" i="9"/>
  <c r="AA158" i="9" s="1"/>
  <c r="S154" i="9"/>
  <c r="AA154" i="9" s="1"/>
  <c r="S151" i="9"/>
  <c r="AA151" i="9" s="1"/>
  <c r="S146" i="9"/>
  <c r="S142" i="9"/>
  <c r="AA142" i="9" s="1"/>
  <c r="S138" i="9"/>
  <c r="S134" i="9"/>
  <c r="S126" i="9"/>
  <c r="S122" i="9"/>
  <c r="S118" i="9"/>
  <c r="S115" i="9"/>
  <c r="S110" i="9"/>
  <c r="S106" i="9"/>
  <c r="S102" i="9"/>
  <c r="S98" i="9"/>
  <c r="S94" i="9"/>
  <c r="S90" i="9"/>
  <c r="S86" i="9"/>
  <c r="AA86" i="9" s="1"/>
  <c r="S82" i="9"/>
  <c r="S54" i="9"/>
  <c r="AA54" i="9" s="1"/>
  <c r="S52" i="9"/>
  <c r="S50" i="9"/>
  <c r="AA50" i="9" s="1"/>
  <c r="S46" i="9"/>
  <c r="AA46" i="9" s="1"/>
  <c r="S42" i="9"/>
  <c r="AA42" i="9" s="1"/>
  <c r="S38" i="9"/>
  <c r="AA38" i="9" s="1"/>
  <c r="S34" i="9"/>
  <c r="AA34" i="9" s="1"/>
  <c r="S29" i="9"/>
  <c r="S27" i="9"/>
  <c r="S25" i="9"/>
  <c r="AA25" i="9" s="1"/>
  <c r="S19" i="9"/>
  <c r="S17" i="9"/>
  <c r="AA17" i="9" s="1"/>
  <c r="S15" i="9"/>
  <c r="S89" i="9"/>
  <c r="S156" i="9"/>
  <c r="S132" i="9"/>
  <c r="S129" i="9"/>
  <c r="AA129" i="9" s="1"/>
  <c r="S125" i="9"/>
  <c r="AA125" i="9" s="1"/>
  <c r="S121" i="9"/>
  <c r="AA121" i="9" s="1"/>
  <c r="S116" i="9"/>
  <c r="S113" i="9"/>
  <c r="S109" i="9"/>
  <c r="AA109" i="9" s="1"/>
  <c r="S105" i="9"/>
  <c r="AA105" i="9" s="1"/>
  <c r="S101" i="9"/>
  <c r="AA101" i="9" s="1"/>
  <c r="S97" i="9"/>
  <c r="AA97" i="9" s="1"/>
  <c r="S93" i="9"/>
  <c r="AA93" i="9" s="1"/>
  <c r="S87" i="9"/>
  <c r="S83" i="9"/>
  <c r="S79" i="9"/>
  <c r="S77" i="9"/>
  <c r="S75" i="9"/>
  <c r="S73" i="9"/>
  <c r="AA73" i="9" s="1"/>
  <c r="S69" i="9"/>
  <c r="S67" i="9"/>
  <c r="S65" i="9"/>
  <c r="AA65" i="9" s="1"/>
  <c r="S61" i="9"/>
  <c r="AA61" i="9" s="1"/>
  <c r="S59" i="9"/>
  <c r="S57" i="9"/>
  <c r="S49" i="9"/>
  <c r="S45" i="9"/>
  <c r="AA45" i="9" s="1"/>
  <c r="S41" i="9"/>
  <c r="S37" i="9"/>
  <c r="S33" i="9"/>
  <c r="S30" i="9"/>
  <c r="AA30" i="9" s="1"/>
  <c r="S21" i="9"/>
  <c r="G23" i="12"/>
  <c r="BE23" i="12" s="1"/>
  <c r="G25" i="12"/>
  <c r="BE25" i="12" s="1"/>
  <c r="H27" i="12"/>
  <c r="I19" i="14"/>
  <c r="K19" i="14" s="1"/>
  <c r="H29" i="12"/>
  <c r="I21" i="14"/>
  <c r="K21" i="14" s="1"/>
  <c r="F16" i="14"/>
  <c r="E24" i="12"/>
  <c r="K24" i="12"/>
  <c r="M12" i="9"/>
  <c r="F18" i="14"/>
  <c r="E26" i="12"/>
  <c r="K26" i="12"/>
  <c r="M14" i="9"/>
  <c r="AZ14" i="9" s="1"/>
  <c r="AI14" i="9" s="1"/>
  <c r="AK14" i="9" s="1"/>
  <c r="AM14" i="9" s="1"/>
  <c r="F20" i="14"/>
  <c r="E28" i="12"/>
  <c r="K28" i="12"/>
  <c r="G179" i="12" s="1"/>
  <c r="M16" i="9"/>
  <c r="AZ16" i="9" s="1"/>
  <c r="AI16" i="9" s="1"/>
  <c r="AK16" i="9" s="1"/>
  <c r="AM16" i="9" s="1"/>
  <c r="F14" i="14"/>
  <c r="E22" i="12"/>
  <c r="K22" i="12"/>
  <c r="M10" i="9"/>
  <c r="L161" i="9"/>
  <c r="N186" i="9" s="1"/>
  <c r="P186" i="9" s="1"/>
  <c r="D31" i="12"/>
  <c r="C23" i="14"/>
  <c r="K31" i="12"/>
  <c r="L31" i="12" s="1"/>
  <c r="BA31" i="12" s="1"/>
  <c r="AJ31" i="12" s="1"/>
  <c r="AL31" i="12" s="1"/>
  <c r="M19" i="9"/>
  <c r="AZ19" i="9" s="1"/>
  <c r="AI19" i="9" s="1"/>
  <c r="AK19" i="9" s="1"/>
  <c r="AM19" i="9" s="1"/>
  <c r="U21" i="9"/>
  <c r="V21" i="9" s="1"/>
  <c r="W21" i="9" s="1"/>
  <c r="X21" i="9" s="1"/>
  <c r="N25" i="14"/>
  <c r="P25" i="14" s="1"/>
  <c r="J33" i="12"/>
  <c r="N21" i="9"/>
  <c r="O21" i="9" s="1"/>
  <c r="E35" i="12"/>
  <c r="F27" i="14"/>
  <c r="K35" i="12"/>
  <c r="M23" i="9"/>
  <c r="AZ23" i="9" s="1"/>
  <c r="AI23" i="9" s="1"/>
  <c r="U25" i="9"/>
  <c r="N29" i="14"/>
  <c r="P29" i="14" s="1"/>
  <c r="J37" i="12"/>
  <c r="N25" i="9"/>
  <c r="O25" i="9" s="1"/>
  <c r="C31" i="14"/>
  <c r="D39" i="12"/>
  <c r="K39" i="12"/>
  <c r="M27" i="9"/>
  <c r="AZ27" i="9" s="1"/>
  <c r="AI27" i="9" s="1"/>
  <c r="J41" i="12"/>
  <c r="N33" i="14"/>
  <c r="P33" i="14" s="1"/>
  <c r="U29" i="9"/>
  <c r="N29" i="9"/>
  <c r="O29" i="9" s="1"/>
  <c r="F35" i="14"/>
  <c r="E43" i="12"/>
  <c r="K43" i="12"/>
  <c r="M31" i="9"/>
  <c r="AZ31" i="9" s="1"/>
  <c r="AI31" i="9" s="1"/>
  <c r="J45" i="12"/>
  <c r="N37" i="14"/>
  <c r="P37" i="14" s="1"/>
  <c r="U33" i="9"/>
  <c r="N33" i="9"/>
  <c r="O33" i="9" s="1"/>
  <c r="C39" i="14"/>
  <c r="D47" i="12"/>
  <c r="K47" i="12"/>
  <c r="L47" i="12" s="1"/>
  <c r="BA47" i="12" s="1"/>
  <c r="AJ47" i="12" s="1"/>
  <c r="AL47" i="12" s="1"/>
  <c r="AN47" i="12" s="1"/>
  <c r="M35" i="9"/>
  <c r="AZ35" i="9" s="1"/>
  <c r="AI35" i="9" s="1"/>
  <c r="J49" i="12"/>
  <c r="N41" i="14"/>
  <c r="P41" i="14" s="1"/>
  <c r="U37" i="9"/>
  <c r="N37" i="9"/>
  <c r="O37" i="9" s="1"/>
  <c r="F43" i="14"/>
  <c r="E51" i="12"/>
  <c r="K51" i="12"/>
  <c r="M39" i="9"/>
  <c r="AZ39" i="9" s="1"/>
  <c r="AI39" i="9" s="1"/>
  <c r="J53" i="12"/>
  <c r="N45" i="14"/>
  <c r="P45" i="14" s="1"/>
  <c r="U41" i="9"/>
  <c r="V41" i="9" s="1"/>
  <c r="W41" i="9" s="1"/>
  <c r="X41" i="9" s="1"/>
  <c r="N41" i="9"/>
  <c r="O41" i="9" s="1"/>
  <c r="C47" i="14"/>
  <c r="D55" i="12"/>
  <c r="K55" i="12"/>
  <c r="M43" i="9"/>
  <c r="AZ43" i="9" s="1"/>
  <c r="AI43" i="9" s="1"/>
  <c r="J57" i="12"/>
  <c r="N49" i="14"/>
  <c r="P49" i="14" s="1"/>
  <c r="U45" i="9"/>
  <c r="N45" i="9"/>
  <c r="O45" i="9" s="1"/>
  <c r="F51" i="14"/>
  <c r="E59" i="12"/>
  <c r="K59" i="12"/>
  <c r="M47" i="9"/>
  <c r="AZ47" i="9" s="1"/>
  <c r="AI47" i="9" s="1"/>
  <c r="J61" i="12"/>
  <c r="N53" i="14"/>
  <c r="P53" i="14" s="1"/>
  <c r="U49" i="9"/>
  <c r="V49" i="9" s="1"/>
  <c r="W49" i="9" s="1"/>
  <c r="X49" i="9" s="1"/>
  <c r="N49" i="9"/>
  <c r="O49" i="9" s="1"/>
  <c r="C55" i="14"/>
  <c r="D63" i="12"/>
  <c r="K63" i="12"/>
  <c r="L63" i="12" s="1"/>
  <c r="BA63" i="12" s="1"/>
  <c r="AJ63" i="12" s="1"/>
  <c r="AL63" i="12" s="1"/>
  <c r="AN63" i="12" s="1"/>
  <c r="M51" i="9"/>
  <c r="AZ51" i="9" s="1"/>
  <c r="AI51" i="9" s="1"/>
  <c r="J65" i="12"/>
  <c r="N57" i="14"/>
  <c r="P57" i="14" s="1"/>
  <c r="U53" i="9"/>
  <c r="V53" i="9" s="1"/>
  <c r="W53" i="9" s="1"/>
  <c r="N53" i="9"/>
  <c r="O53" i="9" s="1"/>
  <c r="F59" i="14"/>
  <c r="E67" i="12"/>
  <c r="K67" i="12"/>
  <c r="M55" i="9"/>
  <c r="AZ55" i="9" s="1"/>
  <c r="AI55" i="9" s="1"/>
  <c r="J69" i="12"/>
  <c r="N61" i="14"/>
  <c r="P61" i="14" s="1"/>
  <c r="U57" i="9"/>
  <c r="N57" i="9"/>
  <c r="O57" i="9" s="1"/>
  <c r="C63" i="14"/>
  <c r="D71" i="12"/>
  <c r="K71" i="12"/>
  <c r="M59" i="9"/>
  <c r="AZ59" i="9" s="1"/>
  <c r="AI59" i="9" s="1"/>
  <c r="J73" i="12"/>
  <c r="N65" i="14"/>
  <c r="P65" i="14" s="1"/>
  <c r="U61" i="9"/>
  <c r="V61" i="9" s="1"/>
  <c r="N61" i="9"/>
  <c r="O61" i="9" s="1"/>
  <c r="F67" i="14"/>
  <c r="E75" i="12"/>
  <c r="K75" i="12"/>
  <c r="M63" i="9"/>
  <c r="AZ63" i="9" s="1"/>
  <c r="AI63" i="9" s="1"/>
  <c r="J77" i="12"/>
  <c r="N69" i="14"/>
  <c r="P69" i="14" s="1"/>
  <c r="U65" i="9"/>
  <c r="N65" i="9"/>
  <c r="O65" i="9" s="1"/>
  <c r="C71" i="14"/>
  <c r="D79" i="12"/>
  <c r="K79" i="12"/>
  <c r="L79" i="12" s="1"/>
  <c r="BA79" i="12" s="1"/>
  <c r="AJ79" i="12" s="1"/>
  <c r="AL79" i="12" s="1"/>
  <c r="AN79" i="12" s="1"/>
  <c r="M67" i="9"/>
  <c r="AZ67" i="9" s="1"/>
  <c r="AI67" i="9" s="1"/>
  <c r="J81" i="12"/>
  <c r="N73" i="14"/>
  <c r="P73" i="14" s="1"/>
  <c r="U69" i="9"/>
  <c r="V69" i="9" s="1"/>
  <c r="W69" i="9" s="1"/>
  <c r="N69" i="9"/>
  <c r="O69" i="9" s="1"/>
  <c r="F75" i="14"/>
  <c r="E83" i="12"/>
  <c r="K83" i="12"/>
  <c r="M71" i="9"/>
  <c r="AZ71" i="9" s="1"/>
  <c r="AI71" i="9" s="1"/>
  <c r="J85" i="12"/>
  <c r="N77" i="14"/>
  <c r="P77" i="14" s="1"/>
  <c r="U73" i="9"/>
  <c r="V73" i="9" s="1"/>
  <c r="W73" i="9" s="1"/>
  <c r="N73" i="9"/>
  <c r="O73" i="9" s="1"/>
  <c r="K87" i="12"/>
  <c r="M75" i="9"/>
  <c r="AZ75" i="9" s="1"/>
  <c r="AI75" i="9" s="1"/>
  <c r="C81" i="14"/>
  <c r="D89" i="12"/>
  <c r="J89" i="12"/>
  <c r="N81" i="14"/>
  <c r="P81" i="14" s="1"/>
  <c r="U77" i="9"/>
  <c r="N77" i="9"/>
  <c r="O77" i="9" s="1"/>
  <c r="C83" i="14"/>
  <c r="D91" i="12"/>
  <c r="K91" i="12"/>
  <c r="L91" i="12" s="1"/>
  <c r="BA91" i="12" s="1"/>
  <c r="AJ91" i="12" s="1"/>
  <c r="AL91" i="12" s="1"/>
  <c r="M79" i="9"/>
  <c r="AZ79" i="9" s="1"/>
  <c r="AI79" i="9" s="1"/>
  <c r="J93" i="12"/>
  <c r="N85" i="14"/>
  <c r="P85" i="14" s="1"/>
  <c r="U81" i="9"/>
  <c r="N81" i="9"/>
  <c r="O81" i="9" s="1"/>
  <c r="K95" i="12"/>
  <c r="M83" i="9"/>
  <c r="AZ83" i="9" s="1"/>
  <c r="AI83" i="9" s="1"/>
  <c r="C89" i="14"/>
  <c r="D97" i="12"/>
  <c r="J97" i="12"/>
  <c r="N89" i="14"/>
  <c r="P89" i="14" s="1"/>
  <c r="U85" i="9"/>
  <c r="N85" i="9"/>
  <c r="O85" i="9" s="1"/>
  <c r="C91" i="14"/>
  <c r="D99" i="12"/>
  <c r="K99" i="12"/>
  <c r="M87" i="9"/>
  <c r="AZ87" i="9" s="1"/>
  <c r="AI87" i="9" s="1"/>
  <c r="J101" i="12"/>
  <c r="N93" i="14"/>
  <c r="P93" i="14" s="1"/>
  <c r="U89" i="9"/>
  <c r="N89" i="9"/>
  <c r="O89" i="9" s="1"/>
  <c r="K103" i="12"/>
  <c r="M91" i="9"/>
  <c r="AZ91" i="9" s="1"/>
  <c r="AI91" i="9" s="1"/>
  <c r="C97" i="14"/>
  <c r="D105" i="12"/>
  <c r="J105" i="12"/>
  <c r="N97" i="14"/>
  <c r="P97" i="14" s="1"/>
  <c r="U93" i="9"/>
  <c r="N93" i="9"/>
  <c r="O93" i="9" s="1"/>
  <c r="C99" i="14"/>
  <c r="D107" i="12"/>
  <c r="K107" i="12"/>
  <c r="L107" i="12" s="1"/>
  <c r="BA107" i="12" s="1"/>
  <c r="AJ107" i="12" s="1"/>
  <c r="M95" i="9"/>
  <c r="AZ95" i="9" s="1"/>
  <c r="AI95" i="9" s="1"/>
  <c r="J109" i="12"/>
  <c r="N101" i="14"/>
  <c r="P101" i="14" s="1"/>
  <c r="U97" i="9"/>
  <c r="N97" i="9"/>
  <c r="O97" i="9" s="1"/>
  <c r="K111" i="12"/>
  <c r="M99" i="9"/>
  <c r="AZ99" i="9" s="1"/>
  <c r="AI99" i="9" s="1"/>
  <c r="C105" i="14"/>
  <c r="D113" i="12"/>
  <c r="J113" i="12"/>
  <c r="N105" i="14"/>
  <c r="P105" i="14" s="1"/>
  <c r="U101" i="9"/>
  <c r="N101" i="9"/>
  <c r="O101" i="9" s="1"/>
  <c r="C107" i="14"/>
  <c r="D115" i="12"/>
  <c r="K115" i="12"/>
  <c r="M103" i="9"/>
  <c r="AZ103" i="9" s="1"/>
  <c r="AI103" i="9" s="1"/>
  <c r="J117" i="12"/>
  <c r="N109" i="14"/>
  <c r="P109" i="14" s="1"/>
  <c r="U105" i="9"/>
  <c r="N105" i="9"/>
  <c r="O105" i="9" s="1"/>
  <c r="K119" i="12"/>
  <c r="M107" i="9"/>
  <c r="AZ107" i="9" s="1"/>
  <c r="AI107" i="9" s="1"/>
  <c r="C113" i="14"/>
  <c r="D121" i="12"/>
  <c r="J121" i="12"/>
  <c r="N113" i="14"/>
  <c r="P113" i="14" s="1"/>
  <c r="U109" i="9"/>
  <c r="N109" i="9"/>
  <c r="O109" i="9" s="1"/>
  <c r="C115" i="14"/>
  <c r="D123" i="12"/>
  <c r="K123" i="12"/>
  <c r="L123" i="12" s="1"/>
  <c r="BA123" i="12" s="1"/>
  <c r="AJ123" i="12" s="1"/>
  <c r="AL123" i="12" s="1"/>
  <c r="M111" i="9"/>
  <c r="AZ111" i="9" s="1"/>
  <c r="AI111" i="9" s="1"/>
  <c r="J125" i="12"/>
  <c r="N117" i="14"/>
  <c r="P117" i="14" s="1"/>
  <c r="U113" i="9"/>
  <c r="N113" i="9"/>
  <c r="O113" i="9" s="1"/>
  <c r="K127" i="12"/>
  <c r="M115" i="9"/>
  <c r="AZ115" i="9" s="1"/>
  <c r="AI115" i="9" s="1"/>
  <c r="C121" i="14"/>
  <c r="D129" i="12"/>
  <c r="J129" i="12"/>
  <c r="N121" i="14"/>
  <c r="P121" i="14" s="1"/>
  <c r="U117" i="9"/>
  <c r="N117" i="9"/>
  <c r="O117" i="9" s="1"/>
  <c r="C123" i="14"/>
  <c r="D131" i="12"/>
  <c r="K131" i="12"/>
  <c r="M119" i="9"/>
  <c r="AZ119" i="9" s="1"/>
  <c r="AI119" i="9" s="1"/>
  <c r="J133" i="12"/>
  <c r="N125" i="14"/>
  <c r="P125" i="14" s="1"/>
  <c r="U121" i="9"/>
  <c r="N121" i="9"/>
  <c r="O121" i="9" s="1"/>
  <c r="K135" i="12"/>
  <c r="M123" i="9"/>
  <c r="AZ123" i="9" s="1"/>
  <c r="AI123" i="9" s="1"/>
  <c r="C129" i="14"/>
  <c r="D137" i="12"/>
  <c r="J137" i="12"/>
  <c r="N129" i="14"/>
  <c r="P129" i="14" s="1"/>
  <c r="U125" i="9"/>
  <c r="N125" i="9"/>
  <c r="O125" i="9" s="1"/>
  <c r="C131" i="14"/>
  <c r="D139" i="12"/>
  <c r="K139" i="12"/>
  <c r="L139" i="12" s="1"/>
  <c r="BA139" i="12" s="1"/>
  <c r="AJ139" i="12" s="1"/>
  <c r="AL139" i="12" s="1"/>
  <c r="M127" i="9"/>
  <c r="AZ127" i="9" s="1"/>
  <c r="AI127" i="9" s="1"/>
  <c r="J141" i="12"/>
  <c r="N133" i="14"/>
  <c r="P133" i="14" s="1"/>
  <c r="U129" i="9"/>
  <c r="N129" i="9"/>
  <c r="O129" i="9" s="1"/>
  <c r="G145" i="12"/>
  <c r="I139" i="14"/>
  <c r="K139" i="14" s="1"/>
  <c r="H147" i="12"/>
  <c r="G149" i="12"/>
  <c r="I143" i="14"/>
  <c r="K143" i="14" s="1"/>
  <c r="H151" i="12"/>
  <c r="G153" i="12"/>
  <c r="I147" i="14"/>
  <c r="K147" i="14" s="1"/>
  <c r="H155" i="12"/>
  <c r="G157" i="12"/>
  <c r="I151" i="14"/>
  <c r="K151" i="14" s="1"/>
  <c r="H159" i="12"/>
  <c r="G161" i="12"/>
  <c r="I155" i="14"/>
  <c r="K155" i="14" s="1"/>
  <c r="H163" i="12"/>
  <c r="G165" i="12"/>
  <c r="I159" i="14"/>
  <c r="K159" i="14" s="1"/>
  <c r="H167" i="12"/>
  <c r="G169" i="12"/>
  <c r="I163" i="14"/>
  <c r="K163" i="14" s="1"/>
  <c r="H171" i="12"/>
  <c r="C22" i="14"/>
  <c r="D30" i="12"/>
  <c r="C24" i="14"/>
  <c r="D32" i="12"/>
  <c r="C26" i="14"/>
  <c r="D34" i="12"/>
  <c r="C28" i="14"/>
  <c r="D36" i="12"/>
  <c r="C30" i="14"/>
  <c r="D38" i="12"/>
  <c r="H23" i="12"/>
  <c r="I15" i="14"/>
  <c r="K15" i="14" s="1"/>
  <c r="H25" i="12"/>
  <c r="I17" i="14"/>
  <c r="K17" i="14" s="1"/>
  <c r="C19" i="14"/>
  <c r="D27" i="12"/>
  <c r="J27" i="12"/>
  <c r="U15" i="9"/>
  <c r="V15" i="9" s="1"/>
  <c r="W15" i="9" s="1"/>
  <c r="X15" i="9" s="1"/>
  <c r="N19" i="14"/>
  <c r="P19" i="14" s="1"/>
  <c r="N15" i="9"/>
  <c r="O15" i="9" s="1"/>
  <c r="D29" i="12"/>
  <c r="C21" i="14"/>
  <c r="U17" i="9"/>
  <c r="J29" i="12"/>
  <c r="N17" i="9"/>
  <c r="O17" i="9" s="1"/>
  <c r="N21" i="14"/>
  <c r="P21" i="14" s="1"/>
  <c r="G24" i="12"/>
  <c r="BE24" i="12" s="1"/>
  <c r="G26" i="12"/>
  <c r="BE26" i="12" s="1"/>
  <c r="G28" i="12"/>
  <c r="G14" i="14"/>
  <c r="F177" i="9"/>
  <c r="F179" i="9"/>
  <c r="G22" i="12"/>
  <c r="H161" i="9"/>
  <c r="J10" i="9"/>
  <c r="E179" i="9" s="1"/>
  <c r="E31" i="12"/>
  <c r="F23" i="14"/>
  <c r="E33" i="12"/>
  <c r="F25" i="14"/>
  <c r="D33" i="12"/>
  <c r="C25" i="14"/>
  <c r="G35" i="12"/>
  <c r="E37" i="12"/>
  <c r="F29" i="14"/>
  <c r="D37" i="12"/>
  <c r="C29" i="14"/>
  <c r="F31" i="14"/>
  <c r="E39" i="12"/>
  <c r="F33" i="14"/>
  <c r="E41" i="12"/>
  <c r="C33" i="14"/>
  <c r="D41" i="12"/>
  <c r="G43" i="12"/>
  <c r="F37" i="14"/>
  <c r="E45" i="12"/>
  <c r="C37" i="14"/>
  <c r="D45" i="12"/>
  <c r="F39" i="14"/>
  <c r="E47" i="12"/>
  <c r="F41" i="14"/>
  <c r="E49" i="12"/>
  <c r="C41" i="14"/>
  <c r="D49" i="12"/>
  <c r="G51" i="12"/>
  <c r="F45" i="14"/>
  <c r="E53" i="12"/>
  <c r="C45" i="14"/>
  <c r="D53" i="12"/>
  <c r="F47" i="14"/>
  <c r="E55" i="12"/>
  <c r="F49" i="14"/>
  <c r="E57" i="12"/>
  <c r="C49" i="14"/>
  <c r="D57" i="12"/>
  <c r="G59" i="12"/>
  <c r="F53" i="14"/>
  <c r="E61" i="12"/>
  <c r="C53" i="14"/>
  <c r="D61" i="12"/>
  <c r="F55" i="14"/>
  <c r="E63" i="12"/>
  <c r="F57" i="14"/>
  <c r="E65" i="12"/>
  <c r="C57" i="14"/>
  <c r="D65" i="12"/>
  <c r="G67" i="12"/>
  <c r="F61" i="14"/>
  <c r="E69" i="12"/>
  <c r="C61" i="14"/>
  <c r="D69" i="12"/>
  <c r="F63" i="14"/>
  <c r="E71" i="12"/>
  <c r="F65" i="14"/>
  <c r="E73" i="12"/>
  <c r="C65" i="14"/>
  <c r="D73" i="12"/>
  <c r="G75" i="12"/>
  <c r="F69" i="14"/>
  <c r="E77" i="12"/>
  <c r="C69" i="14"/>
  <c r="D77" i="12"/>
  <c r="F71" i="14"/>
  <c r="E79" i="12"/>
  <c r="F73" i="14"/>
  <c r="E81" i="12"/>
  <c r="C73" i="14"/>
  <c r="D81" i="12"/>
  <c r="G83" i="12"/>
  <c r="F77" i="14"/>
  <c r="E85" i="12"/>
  <c r="C77" i="14"/>
  <c r="D85" i="12"/>
  <c r="C79" i="14"/>
  <c r="D87" i="12"/>
  <c r="F81" i="14"/>
  <c r="E89" i="12"/>
  <c r="F83" i="14"/>
  <c r="E91" i="12"/>
  <c r="F85" i="14"/>
  <c r="E93" i="12"/>
  <c r="C85" i="14"/>
  <c r="D93" i="12"/>
  <c r="C87" i="14"/>
  <c r="D95" i="12"/>
  <c r="F89" i="14"/>
  <c r="E97" i="12"/>
  <c r="F91" i="14"/>
  <c r="E99" i="12"/>
  <c r="F93" i="14"/>
  <c r="E101" i="12"/>
  <c r="C93" i="14"/>
  <c r="D101" i="12"/>
  <c r="C95" i="14"/>
  <c r="D103" i="12"/>
  <c r="F97" i="14"/>
  <c r="E105" i="12"/>
  <c r="F99" i="14"/>
  <c r="E107" i="12"/>
  <c r="F101" i="14"/>
  <c r="E109" i="12"/>
  <c r="C101" i="14"/>
  <c r="D109" i="12"/>
  <c r="C103" i="14"/>
  <c r="D111" i="12"/>
  <c r="F105" i="14"/>
  <c r="E113" i="12"/>
  <c r="F107" i="14"/>
  <c r="E115" i="12"/>
  <c r="F109" i="14"/>
  <c r="E117" i="12"/>
  <c r="C109" i="14"/>
  <c r="D117" i="12"/>
  <c r="C111" i="14"/>
  <c r="D119" i="12"/>
  <c r="F113" i="14"/>
  <c r="E121" i="12"/>
  <c r="F115" i="14"/>
  <c r="E123" i="12"/>
  <c r="F117" i="14"/>
  <c r="E125" i="12"/>
  <c r="C117" i="14"/>
  <c r="D125" i="12"/>
  <c r="C119" i="14"/>
  <c r="D127" i="12"/>
  <c r="F121" i="14"/>
  <c r="E129" i="12"/>
  <c r="F123" i="14"/>
  <c r="E131" i="12"/>
  <c r="F125" i="14"/>
  <c r="E133" i="12"/>
  <c r="C125" i="14"/>
  <c r="D133" i="12"/>
  <c r="C127" i="14"/>
  <c r="D135" i="12"/>
  <c r="F129" i="14"/>
  <c r="E137" i="12"/>
  <c r="F131" i="14"/>
  <c r="E139" i="12"/>
  <c r="F133" i="14"/>
  <c r="E141" i="12"/>
  <c r="C133" i="14"/>
  <c r="D141" i="12"/>
  <c r="C135" i="14"/>
  <c r="D143" i="12"/>
  <c r="C137" i="14"/>
  <c r="D145" i="12"/>
  <c r="C139" i="14"/>
  <c r="D147" i="12"/>
  <c r="C145" i="14"/>
  <c r="D153" i="12"/>
  <c r="C147" i="14"/>
  <c r="D155" i="12"/>
  <c r="C153" i="14"/>
  <c r="D161" i="12"/>
  <c r="C155" i="14"/>
  <c r="D163" i="12"/>
  <c r="C161" i="14"/>
  <c r="D169" i="12"/>
  <c r="C163" i="14"/>
  <c r="D171" i="12"/>
  <c r="G143" i="12"/>
  <c r="K145" i="12"/>
  <c r="M133" i="9"/>
  <c r="AZ133" i="9" s="1"/>
  <c r="AI133" i="9" s="1"/>
  <c r="J147" i="12"/>
  <c r="N139" i="14"/>
  <c r="P139" i="14" s="1"/>
  <c r="U135" i="9"/>
  <c r="N135" i="9"/>
  <c r="O135" i="9" s="1"/>
  <c r="K149" i="12"/>
  <c r="M137" i="9"/>
  <c r="AZ137" i="9" s="1"/>
  <c r="AI137" i="9" s="1"/>
  <c r="I141" i="14"/>
  <c r="K141" i="14" s="1"/>
  <c r="H149" i="12"/>
  <c r="J151" i="12"/>
  <c r="N143" i="14"/>
  <c r="P143" i="14" s="1"/>
  <c r="U139" i="9"/>
  <c r="N139" i="9"/>
  <c r="O139" i="9" s="1"/>
  <c r="G151" i="12"/>
  <c r="K153" i="12"/>
  <c r="M141" i="9"/>
  <c r="AZ141" i="9" s="1"/>
  <c r="AI141" i="9" s="1"/>
  <c r="J155" i="12"/>
  <c r="N147" i="14"/>
  <c r="P147" i="14" s="1"/>
  <c r="U143" i="9"/>
  <c r="N143" i="9"/>
  <c r="O143" i="9" s="1"/>
  <c r="K157" i="12"/>
  <c r="L157" i="12" s="1"/>
  <c r="BA157" i="12" s="1"/>
  <c r="AJ157" i="12" s="1"/>
  <c r="AL157" i="12" s="1"/>
  <c r="M145" i="9"/>
  <c r="AZ145" i="9" s="1"/>
  <c r="AI145" i="9" s="1"/>
  <c r="I149" i="14"/>
  <c r="K149" i="14" s="1"/>
  <c r="H157" i="12"/>
  <c r="J159" i="12"/>
  <c r="N151" i="14"/>
  <c r="P151" i="14" s="1"/>
  <c r="U147" i="9"/>
  <c r="N147" i="9"/>
  <c r="O147" i="9" s="1"/>
  <c r="G159" i="12"/>
  <c r="K161" i="12"/>
  <c r="L161" i="12" s="1"/>
  <c r="BA161" i="12" s="1"/>
  <c r="AJ161" i="12" s="1"/>
  <c r="AL161" i="12" s="1"/>
  <c r="M149" i="9"/>
  <c r="AZ149" i="9" s="1"/>
  <c r="AI149" i="9" s="1"/>
  <c r="J163" i="12"/>
  <c r="N155" i="14"/>
  <c r="P155" i="14" s="1"/>
  <c r="U151" i="9"/>
  <c r="V151" i="9" s="1"/>
  <c r="N151" i="9"/>
  <c r="O151" i="9" s="1"/>
  <c r="K165" i="12"/>
  <c r="M153" i="9"/>
  <c r="AZ153" i="9" s="1"/>
  <c r="AI153" i="9" s="1"/>
  <c r="I157" i="14"/>
  <c r="K157" i="14" s="1"/>
  <c r="H165" i="12"/>
  <c r="J167" i="12"/>
  <c r="N159" i="14"/>
  <c r="P159" i="14" s="1"/>
  <c r="U155" i="9"/>
  <c r="N155" i="9"/>
  <c r="O155" i="9" s="1"/>
  <c r="G167" i="12"/>
  <c r="K169" i="12"/>
  <c r="M157" i="9"/>
  <c r="AZ157" i="9" s="1"/>
  <c r="AI157" i="9" s="1"/>
  <c r="J171" i="12"/>
  <c r="N163" i="14"/>
  <c r="P163" i="14" s="1"/>
  <c r="U159" i="9"/>
  <c r="N159" i="9"/>
  <c r="O159" i="9" s="1"/>
  <c r="E30" i="12"/>
  <c r="F22" i="14"/>
  <c r="J30" i="12"/>
  <c r="U18" i="9"/>
  <c r="N22" i="14"/>
  <c r="P22" i="14" s="1"/>
  <c r="N18" i="9"/>
  <c r="O18" i="9" s="1"/>
  <c r="E32" i="12"/>
  <c r="F24" i="14"/>
  <c r="J32" i="12"/>
  <c r="U20" i="9"/>
  <c r="V20" i="9" s="1"/>
  <c r="W20" i="9" s="1"/>
  <c r="N24" i="14"/>
  <c r="P24" i="14" s="1"/>
  <c r="N20" i="9"/>
  <c r="O20" i="9" s="1"/>
  <c r="E34" i="12"/>
  <c r="F26" i="14"/>
  <c r="U22" i="9"/>
  <c r="N26" i="14"/>
  <c r="P26" i="14" s="1"/>
  <c r="J34" i="12"/>
  <c r="N22" i="9"/>
  <c r="O22" i="9" s="1"/>
  <c r="E36" i="12"/>
  <c r="F28" i="14"/>
  <c r="J36" i="12"/>
  <c r="U24" i="9"/>
  <c r="N28" i="14"/>
  <c r="P28" i="14" s="1"/>
  <c r="N24" i="9"/>
  <c r="O24" i="9" s="1"/>
  <c r="E38" i="12"/>
  <c r="F30" i="14"/>
  <c r="U26" i="9"/>
  <c r="N30" i="14"/>
  <c r="P30" i="14" s="1"/>
  <c r="J38" i="12"/>
  <c r="N26" i="9"/>
  <c r="O26" i="9" s="1"/>
  <c r="F32" i="14"/>
  <c r="E40" i="12"/>
  <c r="J40" i="12"/>
  <c r="N32" i="14"/>
  <c r="P32" i="14" s="1"/>
  <c r="U28" i="9"/>
  <c r="N28" i="9"/>
  <c r="O28" i="9" s="1"/>
  <c r="F34" i="14"/>
  <c r="E42" i="12"/>
  <c r="J42" i="12"/>
  <c r="N34" i="14"/>
  <c r="P34" i="14" s="1"/>
  <c r="U30" i="9"/>
  <c r="N30" i="9"/>
  <c r="O30" i="9" s="1"/>
  <c r="F36" i="14"/>
  <c r="E44" i="12"/>
  <c r="J44" i="12"/>
  <c r="N36" i="14"/>
  <c r="P36" i="14" s="1"/>
  <c r="U32" i="9"/>
  <c r="N32" i="9"/>
  <c r="O32" i="9" s="1"/>
  <c r="F38" i="14"/>
  <c r="E46" i="12"/>
  <c r="J46" i="12"/>
  <c r="N38" i="14"/>
  <c r="P38" i="14" s="1"/>
  <c r="U34" i="9"/>
  <c r="N34" i="9"/>
  <c r="O34" i="9" s="1"/>
  <c r="F40" i="14"/>
  <c r="E48" i="12"/>
  <c r="J48" i="12"/>
  <c r="N40" i="14"/>
  <c r="P40" i="14" s="1"/>
  <c r="U36" i="9"/>
  <c r="N36" i="9"/>
  <c r="O36" i="9" s="1"/>
  <c r="F42" i="14"/>
  <c r="E50" i="12"/>
  <c r="J50" i="12"/>
  <c r="N42" i="14"/>
  <c r="P42" i="14" s="1"/>
  <c r="U38" i="9"/>
  <c r="N38" i="9"/>
  <c r="O38" i="9" s="1"/>
  <c r="F44" i="14"/>
  <c r="E52" i="12"/>
  <c r="J52" i="12"/>
  <c r="N44" i="14"/>
  <c r="P44" i="14" s="1"/>
  <c r="U40" i="9"/>
  <c r="N40" i="9"/>
  <c r="O40" i="9" s="1"/>
  <c r="F46" i="14"/>
  <c r="E54" i="12"/>
  <c r="J54" i="12"/>
  <c r="N46" i="14"/>
  <c r="P46" i="14" s="1"/>
  <c r="U42" i="9"/>
  <c r="N42" i="9"/>
  <c r="O42" i="9" s="1"/>
  <c r="F48" i="14"/>
  <c r="E56" i="12"/>
  <c r="J56" i="12"/>
  <c r="N48" i="14"/>
  <c r="P48" i="14" s="1"/>
  <c r="U44" i="9"/>
  <c r="N44" i="9"/>
  <c r="O44" i="9" s="1"/>
  <c r="F50" i="14"/>
  <c r="E58" i="12"/>
  <c r="J58" i="12"/>
  <c r="N50" i="14"/>
  <c r="P50" i="14" s="1"/>
  <c r="U46" i="9"/>
  <c r="N46" i="9"/>
  <c r="O46" i="9" s="1"/>
  <c r="F52" i="14"/>
  <c r="E60" i="12"/>
  <c r="J60" i="12"/>
  <c r="N52" i="14"/>
  <c r="P52" i="14" s="1"/>
  <c r="U48" i="9"/>
  <c r="N48" i="9"/>
  <c r="O48" i="9" s="1"/>
  <c r="F54" i="14"/>
  <c r="E62" i="12"/>
  <c r="J62" i="12"/>
  <c r="N54" i="14"/>
  <c r="P54" i="14" s="1"/>
  <c r="U50" i="9"/>
  <c r="N50" i="9"/>
  <c r="O50" i="9" s="1"/>
  <c r="F56" i="14"/>
  <c r="E64" i="12"/>
  <c r="J64" i="12"/>
  <c r="N56" i="14"/>
  <c r="P56" i="14" s="1"/>
  <c r="U52" i="9"/>
  <c r="N52" i="9"/>
  <c r="O52" i="9" s="1"/>
  <c r="F58" i="14"/>
  <c r="E66" i="12"/>
  <c r="J66" i="12"/>
  <c r="N58" i="14"/>
  <c r="P58" i="14" s="1"/>
  <c r="U54" i="9"/>
  <c r="N54" i="9"/>
  <c r="O54" i="9" s="1"/>
  <c r="F60" i="14"/>
  <c r="E68" i="12"/>
  <c r="J68" i="12"/>
  <c r="N60" i="14"/>
  <c r="P60" i="14" s="1"/>
  <c r="U56" i="9"/>
  <c r="N56" i="9"/>
  <c r="O56" i="9" s="1"/>
  <c r="F62" i="14"/>
  <c r="E70" i="12"/>
  <c r="J70" i="12"/>
  <c r="N62" i="14"/>
  <c r="P62" i="14" s="1"/>
  <c r="U58" i="9"/>
  <c r="N58" i="9"/>
  <c r="O58" i="9" s="1"/>
  <c r="F64" i="14"/>
  <c r="E72" i="12"/>
  <c r="J72" i="12"/>
  <c r="N64" i="14"/>
  <c r="P64" i="14" s="1"/>
  <c r="U60" i="9"/>
  <c r="V60" i="9" s="1"/>
  <c r="N60" i="9"/>
  <c r="O60" i="9" s="1"/>
  <c r="F66" i="14"/>
  <c r="E74" i="12"/>
  <c r="J74" i="12"/>
  <c r="N66" i="14"/>
  <c r="P66" i="14" s="1"/>
  <c r="U62" i="9"/>
  <c r="N62" i="9"/>
  <c r="O62" i="9" s="1"/>
  <c r="F68" i="14"/>
  <c r="E76" i="12"/>
  <c r="J76" i="12"/>
  <c r="N68" i="14"/>
  <c r="P68" i="14" s="1"/>
  <c r="U64" i="9"/>
  <c r="N64" i="9"/>
  <c r="O64" i="9" s="1"/>
  <c r="F70" i="14"/>
  <c r="E78" i="12"/>
  <c r="J78" i="12"/>
  <c r="N70" i="14"/>
  <c r="P70" i="14" s="1"/>
  <c r="U66" i="9"/>
  <c r="V66" i="9" s="1"/>
  <c r="N66" i="9"/>
  <c r="O66" i="9" s="1"/>
  <c r="F72" i="14"/>
  <c r="E80" i="12"/>
  <c r="J80" i="12"/>
  <c r="N72" i="14"/>
  <c r="P72" i="14" s="1"/>
  <c r="U68" i="9"/>
  <c r="N68" i="9"/>
  <c r="O68" i="9" s="1"/>
  <c r="F74" i="14"/>
  <c r="E82" i="12"/>
  <c r="J82" i="12"/>
  <c r="N74" i="14"/>
  <c r="P74" i="14" s="1"/>
  <c r="U70" i="9"/>
  <c r="N70" i="9"/>
  <c r="O70" i="9" s="1"/>
  <c r="F76" i="14"/>
  <c r="E84" i="12"/>
  <c r="J84" i="12"/>
  <c r="N76" i="14"/>
  <c r="P76" i="14" s="1"/>
  <c r="U72" i="9"/>
  <c r="V72" i="9" s="1"/>
  <c r="W72" i="9" s="1"/>
  <c r="X72" i="9" s="1"/>
  <c r="N72" i="9"/>
  <c r="O72" i="9" s="1"/>
  <c r="F78" i="14"/>
  <c r="E86" i="12"/>
  <c r="J86" i="12"/>
  <c r="N78" i="14"/>
  <c r="P78" i="14" s="1"/>
  <c r="U74" i="9"/>
  <c r="N74" i="9"/>
  <c r="O74" i="9" s="1"/>
  <c r="F80" i="14"/>
  <c r="E88" i="12"/>
  <c r="J88" i="12"/>
  <c r="N80" i="14"/>
  <c r="P80" i="14" s="1"/>
  <c r="U76" i="9"/>
  <c r="V76" i="9" s="1"/>
  <c r="W76" i="9" s="1"/>
  <c r="X76" i="9" s="1"/>
  <c r="N76" i="9"/>
  <c r="O76" i="9" s="1"/>
  <c r="F82" i="14"/>
  <c r="E90" i="12"/>
  <c r="J90" i="12"/>
  <c r="N82" i="14"/>
  <c r="P82" i="14" s="1"/>
  <c r="U78" i="9"/>
  <c r="N78" i="9"/>
  <c r="O78" i="9" s="1"/>
  <c r="F84" i="14"/>
  <c r="E92" i="12"/>
  <c r="J92" i="12"/>
  <c r="N84" i="14"/>
  <c r="P84" i="14" s="1"/>
  <c r="U80" i="9"/>
  <c r="N80" i="9"/>
  <c r="O80" i="9" s="1"/>
  <c r="F86" i="14"/>
  <c r="E94" i="12"/>
  <c r="J94" i="12"/>
  <c r="N86" i="14"/>
  <c r="P86" i="14" s="1"/>
  <c r="U82" i="9"/>
  <c r="V82" i="9" s="1"/>
  <c r="W82" i="9" s="1"/>
  <c r="X82" i="9" s="1"/>
  <c r="Y82" i="9" s="1"/>
  <c r="N82" i="9"/>
  <c r="O82" i="9" s="1"/>
  <c r="F88" i="14"/>
  <c r="E96" i="12"/>
  <c r="J96" i="12"/>
  <c r="N88" i="14"/>
  <c r="P88" i="14" s="1"/>
  <c r="U84" i="9"/>
  <c r="N84" i="9"/>
  <c r="O84" i="9" s="1"/>
  <c r="F90" i="14"/>
  <c r="E98" i="12"/>
  <c r="J98" i="12"/>
  <c r="N90" i="14"/>
  <c r="P90" i="14" s="1"/>
  <c r="U86" i="9"/>
  <c r="V86" i="9" s="1"/>
  <c r="N86" i="9"/>
  <c r="O86" i="9" s="1"/>
  <c r="F92" i="14"/>
  <c r="E100" i="12"/>
  <c r="J100" i="12"/>
  <c r="N92" i="14"/>
  <c r="P92" i="14" s="1"/>
  <c r="U88" i="9"/>
  <c r="N88" i="9"/>
  <c r="O88" i="9" s="1"/>
  <c r="F94" i="14"/>
  <c r="E102" i="12"/>
  <c r="J102" i="12"/>
  <c r="N94" i="14"/>
  <c r="P94" i="14" s="1"/>
  <c r="U90" i="9"/>
  <c r="V90" i="9" s="1"/>
  <c r="W90" i="9" s="1"/>
  <c r="X90" i="9" s="1"/>
  <c r="Y90" i="9" s="1"/>
  <c r="N90" i="9"/>
  <c r="O90" i="9" s="1"/>
  <c r="F96" i="14"/>
  <c r="E104" i="12"/>
  <c r="J104" i="12"/>
  <c r="N96" i="14"/>
  <c r="P96" i="14" s="1"/>
  <c r="U92" i="9"/>
  <c r="N92" i="9"/>
  <c r="O92" i="9" s="1"/>
  <c r="F98" i="14"/>
  <c r="E106" i="12"/>
  <c r="J106" i="12"/>
  <c r="N98" i="14"/>
  <c r="P98" i="14" s="1"/>
  <c r="U94" i="9"/>
  <c r="V94" i="9" s="1"/>
  <c r="N94" i="9"/>
  <c r="O94" i="9" s="1"/>
  <c r="F100" i="14"/>
  <c r="E108" i="12"/>
  <c r="J108" i="12"/>
  <c r="N100" i="14"/>
  <c r="P100" i="14" s="1"/>
  <c r="U96" i="9"/>
  <c r="N96" i="9"/>
  <c r="O96" i="9" s="1"/>
  <c r="F102" i="14"/>
  <c r="E110" i="12"/>
  <c r="J110" i="12"/>
  <c r="N102" i="14"/>
  <c r="P102" i="14" s="1"/>
  <c r="U98" i="9"/>
  <c r="V98" i="9" s="1"/>
  <c r="W98" i="9" s="1"/>
  <c r="X98" i="9" s="1"/>
  <c r="Y98" i="9" s="1"/>
  <c r="N98" i="9"/>
  <c r="O98" i="9" s="1"/>
  <c r="F104" i="14"/>
  <c r="E112" i="12"/>
  <c r="J112" i="12"/>
  <c r="N104" i="14"/>
  <c r="P104" i="14" s="1"/>
  <c r="U100" i="9"/>
  <c r="N100" i="9"/>
  <c r="O100" i="9" s="1"/>
  <c r="F106" i="14"/>
  <c r="E114" i="12"/>
  <c r="J114" i="12"/>
  <c r="N106" i="14"/>
  <c r="P106" i="14" s="1"/>
  <c r="U102" i="9"/>
  <c r="V102" i="9" s="1"/>
  <c r="N102" i="9"/>
  <c r="O102" i="9" s="1"/>
  <c r="F108" i="14"/>
  <c r="E116" i="12"/>
  <c r="J116" i="12"/>
  <c r="N108" i="14"/>
  <c r="P108" i="14" s="1"/>
  <c r="U104" i="9"/>
  <c r="N104" i="9"/>
  <c r="O104" i="9" s="1"/>
  <c r="F110" i="14"/>
  <c r="E118" i="12"/>
  <c r="J118" i="12"/>
  <c r="N110" i="14"/>
  <c r="P110" i="14" s="1"/>
  <c r="U106" i="9"/>
  <c r="V106" i="9" s="1"/>
  <c r="W106" i="9" s="1"/>
  <c r="X106" i="9" s="1"/>
  <c r="Y106" i="9" s="1"/>
  <c r="N106" i="9"/>
  <c r="O106" i="9" s="1"/>
  <c r="F112" i="14"/>
  <c r="E120" i="12"/>
  <c r="J120" i="12"/>
  <c r="N112" i="14"/>
  <c r="P112" i="14" s="1"/>
  <c r="U108" i="9"/>
  <c r="N108" i="9"/>
  <c r="O108" i="9" s="1"/>
  <c r="F114" i="14"/>
  <c r="E122" i="12"/>
  <c r="J122" i="12"/>
  <c r="N114" i="14"/>
  <c r="P114" i="14" s="1"/>
  <c r="U110" i="9"/>
  <c r="V110" i="9" s="1"/>
  <c r="N110" i="9"/>
  <c r="O110" i="9" s="1"/>
  <c r="F116" i="14"/>
  <c r="E124" i="12"/>
  <c r="J124" i="12"/>
  <c r="N116" i="14"/>
  <c r="P116" i="14" s="1"/>
  <c r="U112" i="9"/>
  <c r="N112" i="9"/>
  <c r="O112" i="9" s="1"/>
  <c r="F118" i="14"/>
  <c r="E126" i="12"/>
  <c r="J126" i="12"/>
  <c r="N118" i="14"/>
  <c r="P118" i="14" s="1"/>
  <c r="U114" i="9"/>
  <c r="V114" i="9" s="1"/>
  <c r="W114" i="9" s="1"/>
  <c r="X114" i="9" s="1"/>
  <c r="Y114" i="9" s="1"/>
  <c r="N114" i="9"/>
  <c r="O114" i="9" s="1"/>
  <c r="F120" i="14"/>
  <c r="E128" i="12"/>
  <c r="J128" i="12"/>
  <c r="N120" i="14"/>
  <c r="P120" i="14" s="1"/>
  <c r="U116" i="9"/>
  <c r="N116" i="9"/>
  <c r="O116" i="9" s="1"/>
  <c r="F122" i="14"/>
  <c r="E130" i="12"/>
  <c r="J130" i="12"/>
  <c r="N122" i="14"/>
  <c r="P122" i="14" s="1"/>
  <c r="U118" i="9"/>
  <c r="V118" i="9" s="1"/>
  <c r="W118" i="9" s="1"/>
  <c r="X118" i="9" s="1"/>
  <c r="Y118" i="9" s="1"/>
  <c r="N118" i="9"/>
  <c r="O118" i="9" s="1"/>
  <c r="F124" i="14"/>
  <c r="E132" i="12"/>
  <c r="J132" i="12"/>
  <c r="N124" i="14"/>
  <c r="P124" i="14" s="1"/>
  <c r="U120" i="9"/>
  <c r="N120" i="9"/>
  <c r="O120" i="9" s="1"/>
  <c r="F126" i="14"/>
  <c r="E134" i="12"/>
  <c r="J134" i="12"/>
  <c r="N126" i="14"/>
  <c r="P126" i="14" s="1"/>
  <c r="U122" i="9"/>
  <c r="V122" i="9" s="1"/>
  <c r="W122" i="9" s="1"/>
  <c r="N122" i="9"/>
  <c r="O122" i="9" s="1"/>
  <c r="F128" i="14"/>
  <c r="E136" i="12"/>
  <c r="J136" i="12"/>
  <c r="N128" i="14"/>
  <c r="P128" i="14" s="1"/>
  <c r="U124" i="9"/>
  <c r="N124" i="9"/>
  <c r="O124" i="9" s="1"/>
  <c r="F130" i="14"/>
  <c r="E138" i="12"/>
  <c r="J138" i="12"/>
  <c r="N130" i="14"/>
  <c r="P130" i="14" s="1"/>
  <c r="U126" i="9"/>
  <c r="V126" i="9" s="1"/>
  <c r="W126" i="9" s="1"/>
  <c r="N126" i="9"/>
  <c r="O126" i="9" s="1"/>
  <c r="F132" i="14"/>
  <c r="E140" i="12"/>
  <c r="J140" i="12"/>
  <c r="N132" i="14"/>
  <c r="P132" i="14" s="1"/>
  <c r="U128" i="9"/>
  <c r="N128" i="9"/>
  <c r="O128" i="9" s="1"/>
  <c r="F134" i="14"/>
  <c r="E142" i="12"/>
  <c r="J142" i="12"/>
  <c r="N134" i="14"/>
  <c r="P134" i="14" s="1"/>
  <c r="U130" i="9"/>
  <c r="N130" i="9"/>
  <c r="O130" i="9" s="1"/>
  <c r="F136" i="14"/>
  <c r="E144" i="12"/>
  <c r="J144" i="12"/>
  <c r="N136" i="14"/>
  <c r="P136" i="14" s="1"/>
  <c r="U132" i="9"/>
  <c r="V132" i="9" s="1"/>
  <c r="W132" i="9" s="1"/>
  <c r="N132" i="9"/>
  <c r="O132" i="9" s="1"/>
  <c r="F138" i="14"/>
  <c r="E146" i="12"/>
  <c r="J146" i="12"/>
  <c r="N138" i="14"/>
  <c r="P138" i="14" s="1"/>
  <c r="U134" i="9"/>
  <c r="V134" i="9" s="1"/>
  <c r="W134" i="9" s="1"/>
  <c r="N134" i="9"/>
  <c r="O134" i="9" s="1"/>
  <c r="F140" i="14"/>
  <c r="E148" i="12"/>
  <c r="J148" i="12"/>
  <c r="N140" i="14"/>
  <c r="P140" i="14" s="1"/>
  <c r="U136" i="9"/>
  <c r="N136" i="9"/>
  <c r="O136" i="9" s="1"/>
  <c r="F142" i="14"/>
  <c r="E150" i="12"/>
  <c r="J150" i="12"/>
  <c r="N142" i="14"/>
  <c r="P142" i="14" s="1"/>
  <c r="U138" i="9"/>
  <c r="V138" i="9" s="1"/>
  <c r="W138" i="9" s="1"/>
  <c r="N138" i="9"/>
  <c r="O138" i="9" s="1"/>
  <c r="F144" i="14"/>
  <c r="E152" i="12"/>
  <c r="J152" i="12"/>
  <c r="N144" i="14"/>
  <c r="P144" i="14" s="1"/>
  <c r="U140" i="9"/>
  <c r="N140" i="9"/>
  <c r="O140" i="9" s="1"/>
  <c r="F146" i="14"/>
  <c r="E154" i="12"/>
  <c r="J154" i="12"/>
  <c r="N146" i="14"/>
  <c r="P146" i="14" s="1"/>
  <c r="U142" i="9"/>
  <c r="N142" i="9"/>
  <c r="O142" i="9" s="1"/>
  <c r="F148" i="14"/>
  <c r="E156" i="12"/>
  <c r="J156" i="12"/>
  <c r="N148" i="14"/>
  <c r="P148" i="14" s="1"/>
  <c r="U144" i="9"/>
  <c r="N144" i="9"/>
  <c r="O144" i="9" s="1"/>
  <c r="F150" i="14"/>
  <c r="E158" i="12"/>
  <c r="J158" i="12"/>
  <c r="N150" i="14"/>
  <c r="P150" i="14" s="1"/>
  <c r="U146" i="9"/>
  <c r="V146" i="9" s="1"/>
  <c r="W146" i="9" s="1"/>
  <c r="N146" i="9"/>
  <c r="O146" i="9" s="1"/>
  <c r="F152" i="14"/>
  <c r="E160" i="12"/>
  <c r="J160" i="12"/>
  <c r="N152" i="14"/>
  <c r="P152" i="14" s="1"/>
  <c r="U148" i="9"/>
  <c r="N148" i="9"/>
  <c r="O148" i="9" s="1"/>
  <c r="F154" i="14"/>
  <c r="E162" i="12"/>
  <c r="J162" i="12"/>
  <c r="N154" i="14"/>
  <c r="P154" i="14" s="1"/>
  <c r="U150" i="9"/>
  <c r="N150" i="9"/>
  <c r="O150" i="9" s="1"/>
  <c r="F156" i="14"/>
  <c r="E164" i="12"/>
  <c r="J164" i="12"/>
  <c r="N156" i="14"/>
  <c r="P156" i="14" s="1"/>
  <c r="U152" i="9"/>
  <c r="N152" i="9"/>
  <c r="O152" i="9" s="1"/>
  <c r="F158" i="14"/>
  <c r="E166" i="12"/>
  <c r="J166" i="12"/>
  <c r="N158" i="14"/>
  <c r="P158" i="14" s="1"/>
  <c r="U154" i="9"/>
  <c r="N154" i="9"/>
  <c r="O154" i="9" s="1"/>
  <c r="F160" i="14"/>
  <c r="E168" i="12"/>
  <c r="J168" i="12"/>
  <c r="N160" i="14"/>
  <c r="P160" i="14" s="1"/>
  <c r="U156" i="9"/>
  <c r="N156" i="9"/>
  <c r="O156" i="9" s="1"/>
  <c r="F162" i="14"/>
  <c r="E170" i="12"/>
  <c r="J170" i="12"/>
  <c r="N162" i="14"/>
  <c r="P162" i="14" s="1"/>
  <c r="U158" i="9"/>
  <c r="N158" i="9"/>
  <c r="O158" i="9" s="1"/>
  <c r="K40" i="12"/>
  <c r="M28" i="9"/>
  <c r="AZ28" i="9" s="1"/>
  <c r="AI28" i="9" s="1"/>
  <c r="K42" i="12"/>
  <c r="M30" i="9"/>
  <c r="AZ30" i="9" s="1"/>
  <c r="AI30" i="9" s="1"/>
  <c r="K44" i="12"/>
  <c r="M32" i="9"/>
  <c r="AZ32" i="9" s="1"/>
  <c r="AI32" i="9" s="1"/>
  <c r="K46" i="12"/>
  <c r="M34" i="9"/>
  <c r="AZ34" i="9" s="1"/>
  <c r="AI34" i="9" s="1"/>
  <c r="K48" i="12"/>
  <c r="M36" i="9"/>
  <c r="AZ36" i="9" s="1"/>
  <c r="AI36" i="9" s="1"/>
  <c r="K50" i="12"/>
  <c r="M38" i="9"/>
  <c r="AZ38" i="9" s="1"/>
  <c r="AI38" i="9" s="1"/>
  <c r="K52" i="12"/>
  <c r="M40" i="9"/>
  <c r="AZ40" i="9" s="1"/>
  <c r="AI40" i="9" s="1"/>
  <c r="K54" i="12"/>
  <c r="M42" i="9"/>
  <c r="AZ42" i="9" s="1"/>
  <c r="AI42" i="9" s="1"/>
  <c r="K56" i="12"/>
  <c r="M44" i="9"/>
  <c r="AZ44" i="9" s="1"/>
  <c r="AI44" i="9" s="1"/>
  <c r="K58" i="12"/>
  <c r="M46" i="9"/>
  <c r="AZ46" i="9" s="1"/>
  <c r="AI46" i="9" s="1"/>
  <c r="K60" i="12"/>
  <c r="M48" i="9"/>
  <c r="AZ48" i="9" s="1"/>
  <c r="AI48" i="9" s="1"/>
  <c r="K62" i="12"/>
  <c r="M50" i="9"/>
  <c r="AZ50" i="9" s="1"/>
  <c r="AI50" i="9" s="1"/>
  <c r="K64" i="12"/>
  <c r="M52" i="9"/>
  <c r="AZ52" i="9" s="1"/>
  <c r="AI52" i="9" s="1"/>
  <c r="K66" i="12"/>
  <c r="M54" i="9"/>
  <c r="AZ54" i="9" s="1"/>
  <c r="AI54" i="9" s="1"/>
  <c r="K68" i="12"/>
  <c r="M56" i="9"/>
  <c r="AZ56" i="9" s="1"/>
  <c r="AI56" i="9" s="1"/>
  <c r="K70" i="12"/>
  <c r="M58" i="9"/>
  <c r="AZ58" i="9" s="1"/>
  <c r="AI58" i="9" s="1"/>
  <c r="K72" i="12"/>
  <c r="M60" i="9"/>
  <c r="AZ60" i="9" s="1"/>
  <c r="AI60" i="9" s="1"/>
  <c r="K74" i="12"/>
  <c r="M62" i="9"/>
  <c r="AZ62" i="9" s="1"/>
  <c r="AI62" i="9" s="1"/>
  <c r="K76" i="12"/>
  <c r="M64" i="9"/>
  <c r="AZ64" i="9" s="1"/>
  <c r="AI64" i="9" s="1"/>
  <c r="K78" i="12"/>
  <c r="M66" i="9"/>
  <c r="AZ66" i="9" s="1"/>
  <c r="AI66" i="9" s="1"/>
  <c r="K80" i="12"/>
  <c r="M68" i="9"/>
  <c r="AZ68" i="9" s="1"/>
  <c r="AI68" i="9" s="1"/>
  <c r="K82" i="12"/>
  <c r="M70" i="9"/>
  <c r="AZ70" i="9" s="1"/>
  <c r="AI70" i="9" s="1"/>
  <c r="K84" i="12"/>
  <c r="M72" i="9"/>
  <c r="AZ72" i="9" s="1"/>
  <c r="AI72" i="9" s="1"/>
  <c r="K86" i="12"/>
  <c r="M74" i="9"/>
  <c r="AZ74" i="9" s="1"/>
  <c r="AI74" i="9" s="1"/>
  <c r="K88" i="12"/>
  <c r="M76" i="9"/>
  <c r="AZ76" i="9" s="1"/>
  <c r="AI76" i="9" s="1"/>
  <c r="K90" i="12"/>
  <c r="M78" i="9"/>
  <c r="AZ78" i="9" s="1"/>
  <c r="AI78" i="9" s="1"/>
  <c r="K92" i="12"/>
  <c r="M80" i="9"/>
  <c r="AZ80" i="9" s="1"/>
  <c r="AI80" i="9" s="1"/>
  <c r="K94" i="12"/>
  <c r="M82" i="9"/>
  <c r="AZ82" i="9" s="1"/>
  <c r="AI82" i="9" s="1"/>
  <c r="K96" i="12"/>
  <c r="M84" i="9"/>
  <c r="AZ84" i="9" s="1"/>
  <c r="AI84" i="9" s="1"/>
  <c r="K98" i="12"/>
  <c r="M86" i="9"/>
  <c r="AZ86" i="9" s="1"/>
  <c r="AI86" i="9" s="1"/>
  <c r="K100" i="12"/>
  <c r="M88" i="9"/>
  <c r="AZ88" i="9" s="1"/>
  <c r="AI88" i="9" s="1"/>
  <c r="K102" i="12"/>
  <c r="M90" i="9"/>
  <c r="AZ90" i="9" s="1"/>
  <c r="AI90" i="9" s="1"/>
  <c r="K104" i="12"/>
  <c r="M92" i="9"/>
  <c r="AZ92" i="9" s="1"/>
  <c r="AI92" i="9" s="1"/>
  <c r="K106" i="12"/>
  <c r="M94" i="9"/>
  <c r="AZ94" i="9" s="1"/>
  <c r="AI94" i="9" s="1"/>
  <c r="K108" i="12"/>
  <c r="M96" i="9"/>
  <c r="AZ96" i="9" s="1"/>
  <c r="AI96" i="9" s="1"/>
  <c r="K110" i="12"/>
  <c r="M98" i="9"/>
  <c r="AZ98" i="9" s="1"/>
  <c r="AI98" i="9" s="1"/>
  <c r="K112" i="12"/>
  <c r="M100" i="9"/>
  <c r="AZ100" i="9" s="1"/>
  <c r="AI100" i="9" s="1"/>
  <c r="K114" i="12"/>
  <c r="M102" i="9"/>
  <c r="AZ102" i="9" s="1"/>
  <c r="AI102" i="9" s="1"/>
  <c r="K116" i="12"/>
  <c r="M104" i="9"/>
  <c r="AZ104" i="9" s="1"/>
  <c r="AI104" i="9" s="1"/>
  <c r="K118" i="12"/>
  <c r="M106" i="9"/>
  <c r="AZ106" i="9" s="1"/>
  <c r="AI106" i="9" s="1"/>
  <c r="K120" i="12"/>
  <c r="M108" i="9"/>
  <c r="AZ108" i="9" s="1"/>
  <c r="AI108" i="9" s="1"/>
  <c r="K122" i="12"/>
  <c r="M110" i="9"/>
  <c r="AZ110" i="9" s="1"/>
  <c r="AI110" i="9" s="1"/>
  <c r="K124" i="12"/>
  <c r="M112" i="9"/>
  <c r="AZ112" i="9" s="1"/>
  <c r="AI112" i="9" s="1"/>
  <c r="K126" i="12"/>
  <c r="M114" i="9"/>
  <c r="AZ114" i="9" s="1"/>
  <c r="AI114" i="9" s="1"/>
  <c r="K128" i="12"/>
  <c r="M116" i="9"/>
  <c r="AZ116" i="9" s="1"/>
  <c r="AI116" i="9" s="1"/>
  <c r="K130" i="12"/>
  <c r="M118" i="9"/>
  <c r="AZ118" i="9" s="1"/>
  <c r="AI118" i="9" s="1"/>
  <c r="K132" i="12"/>
  <c r="M120" i="9"/>
  <c r="AZ120" i="9" s="1"/>
  <c r="AI120" i="9" s="1"/>
  <c r="K134" i="12"/>
  <c r="M122" i="9"/>
  <c r="AZ122" i="9" s="1"/>
  <c r="AI122" i="9" s="1"/>
  <c r="K136" i="12"/>
  <c r="M124" i="9"/>
  <c r="AZ124" i="9" s="1"/>
  <c r="AI124" i="9" s="1"/>
  <c r="K138" i="12"/>
  <c r="M126" i="9"/>
  <c r="AZ126" i="9" s="1"/>
  <c r="AI126" i="9" s="1"/>
  <c r="K140" i="12"/>
  <c r="M128" i="9"/>
  <c r="AZ128" i="9" s="1"/>
  <c r="AI128" i="9" s="1"/>
  <c r="K142" i="12"/>
  <c r="M130" i="9"/>
  <c r="AZ130" i="9" s="1"/>
  <c r="AI130" i="9" s="1"/>
  <c r="K144" i="12"/>
  <c r="M132" i="9"/>
  <c r="AZ132" i="9" s="1"/>
  <c r="AI132" i="9" s="1"/>
  <c r="K146" i="12"/>
  <c r="M134" i="9"/>
  <c r="AZ134" i="9" s="1"/>
  <c r="AI134" i="9" s="1"/>
  <c r="K148" i="12"/>
  <c r="M136" i="9"/>
  <c r="AZ136" i="9" s="1"/>
  <c r="AI136" i="9" s="1"/>
  <c r="K150" i="12"/>
  <c r="M138" i="9"/>
  <c r="AZ138" i="9" s="1"/>
  <c r="AI138" i="9" s="1"/>
  <c r="K152" i="12"/>
  <c r="M140" i="9"/>
  <c r="AZ140" i="9" s="1"/>
  <c r="AI140" i="9" s="1"/>
  <c r="K154" i="12"/>
  <c r="M142" i="9"/>
  <c r="AZ142" i="9" s="1"/>
  <c r="AI142" i="9" s="1"/>
  <c r="K156" i="12"/>
  <c r="M144" i="9"/>
  <c r="AZ144" i="9" s="1"/>
  <c r="AI144" i="9" s="1"/>
  <c r="K158" i="12"/>
  <c r="M146" i="9"/>
  <c r="AZ146" i="9" s="1"/>
  <c r="AI146" i="9" s="1"/>
  <c r="K160" i="12"/>
  <c r="M148" i="9"/>
  <c r="AZ148" i="9" s="1"/>
  <c r="AI148" i="9" s="1"/>
  <c r="K162" i="12"/>
  <c r="M150" i="9"/>
  <c r="AZ150" i="9" s="1"/>
  <c r="AI150" i="9" s="1"/>
  <c r="K164" i="12"/>
  <c r="M152" i="9"/>
  <c r="AZ152" i="9" s="1"/>
  <c r="AI152" i="9" s="1"/>
  <c r="K166" i="12"/>
  <c r="M154" i="9"/>
  <c r="AZ154" i="9" s="1"/>
  <c r="AI154" i="9" s="1"/>
  <c r="K168" i="12"/>
  <c r="M156" i="9"/>
  <c r="AZ156" i="9" s="1"/>
  <c r="AI156" i="9" s="1"/>
  <c r="K170" i="12"/>
  <c r="M158" i="9"/>
  <c r="AZ158" i="9" s="1"/>
  <c r="AI158" i="9" s="1"/>
  <c r="S157" i="9"/>
  <c r="S152" i="9"/>
  <c r="AA152" i="9" s="1"/>
  <c r="S148" i="9"/>
  <c r="AA148" i="9" s="1"/>
  <c r="S144" i="9"/>
  <c r="AA144" i="9" s="1"/>
  <c r="S140" i="9"/>
  <c r="AA140" i="9" s="1"/>
  <c r="S136" i="9"/>
  <c r="AA136" i="9" s="1"/>
  <c r="S133" i="9"/>
  <c r="AA133" i="9" s="1"/>
  <c r="S128" i="9"/>
  <c r="AA128" i="9" s="1"/>
  <c r="S124" i="9"/>
  <c r="AA124" i="9" s="1"/>
  <c r="S120" i="9"/>
  <c r="AA120" i="9" s="1"/>
  <c r="S117" i="9"/>
  <c r="S112" i="9"/>
  <c r="AA112" i="9" s="1"/>
  <c r="S108" i="9"/>
  <c r="AA108" i="9" s="1"/>
  <c r="S104" i="9"/>
  <c r="AA104" i="9" s="1"/>
  <c r="S100" i="9"/>
  <c r="AA100" i="9" s="1"/>
  <c r="S96" i="9"/>
  <c r="AA96" i="9" s="1"/>
  <c r="S92" i="9"/>
  <c r="AA92" i="9" s="1"/>
  <c r="S88" i="9"/>
  <c r="AA88" i="9" s="1"/>
  <c r="S84" i="9"/>
  <c r="AA84" i="9" s="1"/>
  <c r="S81" i="9"/>
  <c r="AA81" i="9" s="1"/>
  <c r="S53" i="9"/>
  <c r="S51" i="9"/>
  <c r="S48" i="9"/>
  <c r="AA48" i="9" s="1"/>
  <c r="S44" i="9"/>
  <c r="AA44" i="9" s="1"/>
  <c r="S40" i="9"/>
  <c r="AA40" i="9" s="1"/>
  <c r="S36" i="9"/>
  <c r="AA36" i="9" s="1"/>
  <c r="S31" i="9"/>
  <c r="S28" i="9"/>
  <c r="S26" i="9"/>
  <c r="AN26" i="9" s="1"/>
  <c r="S24" i="9"/>
  <c r="AB24" i="9" s="1"/>
  <c r="S20" i="9"/>
  <c r="AA20" i="9" s="1"/>
  <c r="S18" i="9"/>
  <c r="AA18" i="9" s="1"/>
  <c r="S16" i="9"/>
  <c r="AA16" i="9" s="1"/>
  <c r="S14" i="9"/>
  <c r="AA14" i="9" s="1"/>
  <c r="S12" i="9"/>
  <c r="S159" i="9"/>
  <c r="AA159" i="9" s="1"/>
  <c r="S155" i="9"/>
  <c r="AA155" i="9" s="1"/>
  <c r="S150" i="9"/>
  <c r="AA150" i="9" s="1"/>
  <c r="S147" i="9"/>
  <c r="AA147" i="9" s="1"/>
  <c r="S143" i="9"/>
  <c r="AA143" i="9" s="1"/>
  <c r="S139" i="9"/>
  <c r="AA139" i="9" s="1"/>
  <c r="S135" i="9"/>
  <c r="AA135" i="9" s="1"/>
  <c r="S130" i="9"/>
  <c r="AA130" i="9" s="1"/>
  <c r="S127" i="9"/>
  <c r="AA127" i="9" s="1"/>
  <c r="S123" i="9"/>
  <c r="AA123" i="9" s="1"/>
  <c r="S119" i="9"/>
  <c r="S114" i="9"/>
  <c r="AQ114" i="9" s="1"/>
  <c r="S111" i="9"/>
  <c r="S107" i="9"/>
  <c r="S103" i="9"/>
  <c r="S99" i="9"/>
  <c r="S95" i="9"/>
  <c r="S91" i="9"/>
  <c r="S85" i="9"/>
  <c r="AA85" i="9" s="1"/>
  <c r="S80" i="9"/>
  <c r="AN80" i="9" s="1"/>
  <c r="S78" i="9"/>
  <c r="AA78" i="9" s="1"/>
  <c r="S76" i="9"/>
  <c r="AB76" i="9" s="1"/>
  <c r="S74" i="9"/>
  <c r="AA74" i="9" s="1"/>
  <c r="S72" i="9"/>
  <c r="AB72" i="9" s="1"/>
  <c r="S70" i="9"/>
  <c r="AA70" i="9" s="1"/>
  <c r="S68" i="9"/>
  <c r="AA68" i="9" s="1"/>
  <c r="S66" i="9"/>
  <c r="S64" i="9"/>
  <c r="AA64" i="9" s="1"/>
  <c r="S62" i="9"/>
  <c r="AA62" i="9" s="1"/>
  <c r="S60" i="9"/>
  <c r="S58" i="9"/>
  <c r="AA58" i="9" s="1"/>
  <c r="S56" i="9"/>
  <c r="AA56" i="9" s="1"/>
  <c r="S47" i="9"/>
  <c r="S43" i="9"/>
  <c r="S39" i="9"/>
  <c r="S35" i="9"/>
  <c r="S32" i="9"/>
  <c r="AA32" i="9" s="1"/>
  <c r="S22" i="9"/>
  <c r="AA22" i="9" s="1"/>
  <c r="S55" i="9"/>
  <c r="B16" i="15"/>
  <c r="B23" i="15"/>
  <c r="Y8" i="14"/>
  <c r="AJ11" i="14"/>
  <c r="AM17" i="9"/>
  <c r="AA153" i="9"/>
  <c r="AN153" i="9"/>
  <c r="AA63" i="9"/>
  <c r="AA23" i="9"/>
  <c r="AA11" i="9"/>
  <c r="W61" i="9"/>
  <c r="AC71" i="9"/>
  <c r="D10" i="15" l="1"/>
  <c r="AB60" i="9"/>
  <c r="AO71" i="9"/>
  <c r="N183" i="9"/>
  <c r="P183" i="9" s="1"/>
  <c r="K176" i="9"/>
  <c r="L165" i="12"/>
  <c r="BA165" i="12" s="1"/>
  <c r="AJ165" i="12" s="1"/>
  <c r="AL165" i="12" s="1"/>
  <c r="L149" i="12"/>
  <c r="BA149" i="12" s="1"/>
  <c r="AJ149" i="12" s="1"/>
  <c r="AL149" i="12" s="1"/>
  <c r="L131" i="12"/>
  <c r="BA131" i="12" s="1"/>
  <c r="AJ131" i="12" s="1"/>
  <c r="AL131" i="12" s="1"/>
  <c r="L115" i="12"/>
  <c r="BA115" i="12" s="1"/>
  <c r="AJ115" i="12" s="1"/>
  <c r="L99" i="12"/>
  <c r="BA99" i="12" s="1"/>
  <c r="AJ99" i="12" s="1"/>
  <c r="L71" i="12"/>
  <c r="BA71" i="12" s="1"/>
  <c r="AJ71" i="12" s="1"/>
  <c r="AL71" i="12" s="1"/>
  <c r="AN71" i="12" s="1"/>
  <c r="L55" i="12"/>
  <c r="BA55" i="12" s="1"/>
  <c r="AJ55" i="12" s="1"/>
  <c r="AL55" i="12" s="1"/>
  <c r="AN55" i="12" s="1"/>
  <c r="L39" i="12"/>
  <c r="BA39" i="12" s="1"/>
  <c r="AJ39" i="12" s="1"/>
  <c r="AL39" i="12" s="1"/>
  <c r="AN39" i="12" s="1"/>
  <c r="AN59" i="9"/>
  <c r="AO27" i="9"/>
  <c r="AN16" i="9"/>
  <c r="L169" i="12"/>
  <c r="BA169" i="12" s="1"/>
  <c r="AJ169" i="12" s="1"/>
  <c r="AL169" i="12" s="1"/>
  <c r="AN169" i="12" s="1"/>
  <c r="AN157" i="12"/>
  <c r="L153" i="12"/>
  <c r="BA153" i="12" s="1"/>
  <c r="AJ153" i="12" s="1"/>
  <c r="AL153" i="12" s="1"/>
  <c r="AN153" i="12" s="1"/>
  <c r="AQ83" i="9"/>
  <c r="AO115" i="9"/>
  <c r="E178" i="9"/>
  <c r="G178" i="9" s="1"/>
  <c r="AP23" i="9"/>
  <c r="AO23" i="9"/>
  <c r="AO63" i="9"/>
  <c r="W71" i="9"/>
  <c r="AP71" i="9" s="1"/>
  <c r="AN22" i="9"/>
  <c r="AN71" i="9"/>
  <c r="AB71" i="9"/>
  <c r="AN21" i="9"/>
  <c r="AB35" i="9"/>
  <c r="AB43" i="9"/>
  <c r="AN31" i="9"/>
  <c r="AO53" i="9"/>
  <c r="AN117" i="9"/>
  <c r="G178" i="12"/>
  <c r="I179" i="12"/>
  <c r="J179" i="12" s="1"/>
  <c r="P165" i="9"/>
  <c r="BE28" i="12"/>
  <c r="D190" i="12"/>
  <c r="F190" i="12" s="1"/>
  <c r="P166" i="9"/>
  <c r="E178" i="12"/>
  <c r="B6" i="15"/>
  <c r="C6" i="15" s="1"/>
  <c r="B5" i="15"/>
  <c r="C5" i="15" s="1"/>
  <c r="G4" i="15"/>
  <c r="H4" i="15" s="1"/>
  <c r="E189" i="12"/>
  <c r="E191" i="12" s="1"/>
  <c r="BE22" i="12"/>
  <c r="D189" i="12"/>
  <c r="N184" i="9"/>
  <c r="P184" i="9" s="1"/>
  <c r="AO19" i="9"/>
  <c r="AN23" i="9"/>
  <c r="AN95" i="9"/>
  <c r="AB103" i="9"/>
  <c r="AN111" i="9"/>
  <c r="AD119" i="9"/>
  <c r="L145" i="12"/>
  <c r="BA145" i="12" s="1"/>
  <c r="AJ145" i="12" s="1"/>
  <c r="AL145" i="12" s="1"/>
  <c r="AN145" i="12" s="1"/>
  <c r="AZ11" i="9"/>
  <c r="AI11" i="9" s="1"/>
  <c r="AK11" i="9" s="1"/>
  <c r="AN11" i="9" s="1"/>
  <c r="AC11" i="9"/>
  <c r="AZ12" i="9"/>
  <c r="AI12" i="9" s="1"/>
  <c r="AK12" i="9" s="1"/>
  <c r="AM12" i="9" s="1"/>
  <c r="AB10" i="9"/>
  <c r="I12" i="14"/>
  <c r="N12" i="14"/>
  <c r="K177" i="9"/>
  <c r="M177" i="9" s="1"/>
  <c r="H164" i="9"/>
  <c r="J173" i="9"/>
  <c r="AP19" i="9"/>
  <c r="AP21" i="9"/>
  <c r="AB13" i="9"/>
  <c r="AO21" i="9"/>
  <c r="AN18" i="9"/>
  <c r="AP15" i="9"/>
  <c r="AP13" i="9"/>
  <c r="AN15" i="9"/>
  <c r="AB23" i="9"/>
  <c r="AO83" i="9"/>
  <c r="AN14" i="9"/>
  <c r="AO157" i="9"/>
  <c r="AN161" i="12"/>
  <c r="AO14" i="9"/>
  <c r="AD23" i="9"/>
  <c r="AN19" i="9"/>
  <c r="AB11" i="9"/>
  <c r="AC23" i="9"/>
  <c r="AO15" i="9"/>
  <c r="AB153" i="9"/>
  <c r="AF91" i="9"/>
  <c r="AB99" i="9"/>
  <c r="AD107" i="9"/>
  <c r="AD157" i="9"/>
  <c r="L170" i="12"/>
  <c r="BA170" i="12" s="1"/>
  <c r="AJ170" i="12" s="1"/>
  <c r="AL170" i="12" s="1"/>
  <c r="AN170" i="12" s="1"/>
  <c r="L168" i="12"/>
  <c r="BA168" i="12" s="1"/>
  <c r="AJ168" i="12" s="1"/>
  <c r="AL168" i="12" s="1"/>
  <c r="AN168" i="12" s="1"/>
  <c r="L166" i="12"/>
  <c r="BA166" i="12" s="1"/>
  <c r="AJ166" i="12" s="1"/>
  <c r="AL166" i="12" s="1"/>
  <c r="AN166" i="12" s="1"/>
  <c r="L164" i="12"/>
  <c r="BA164" i="12" s="1"/>
  <c r="AJ164" i="12" s="1"/>
  <c r="AL164" i="12" s="1"/>
  <c r="AN164" i="12" s="1"/>
  <c r="L162" i="12"/>
  <c r="BA162" i="12" s="1"/>
  <c r="AJ162" i="12" s="1"/>
  <c r="AL162" i="12" s="1"/>
  <c r="L160" i="12"/>
  <c r="BA160" i="12" s="1"/>
  <c r="AJ160" i="12" s="1"/>
  <c r="AL160" i="12" s="1"/>
  <c r="AN160" i="12" s="1"/>
  <c r="L158" i="12"/>
  <c r="BA158" i="12" s="1"/>
  <c r="AJ158" i="12" s="1"/>
  <c r="AL158" i="12" s="1"/>
  <c r="AN158" i="12" s="1"/>
  <c r="L156" i="12"/>
  <c r="BA156" i="12" s="1"/>
  <c r="AJ156" i="12" s="1"/>
  <c r="AL156" i="12" s="1"/>
  <c r="AN156" i="12" s="1"/>
  <c r="L154" i="12"/>
  <c r="BA154" i="12" s="1"/>
  <c r="AJ154" i="12" s="1"/>
  <c r="AL154" i="12" s="1"/>
  <c r="AN154" i="12" s="1"/>
  <c r="L152" i="12"/>
  <c r="BA152" i="12" s="1"/>
  <c r="AJ152" i="12" s="1"/>
  <c r="AL152" i="12" s="1"/>
  <c r="AN152" i="12" s="1"/>
  <c r="L150" i="12"/>
  <c r="BA150" i="12" s="1"/>
  <c r="AJ150" i="12" s="1"/>
  <c r="AL150" i="12" s="1"/>
  <c r="AN150" i="12" s="1"/>
  <c r="L148" i="12"/>
  <c r="BA148" i="12" s="1"/>
  <c r="AJ148" i="12" s="1"/>
  <c r="AL148" i="12" s="1"/>
  <c r="AN148" i="12" s="1"/>
  <c r="L146" i="12"/>
  <c r="BA146" i="12" s="1"/>
  <c r="AJ146" i="12" s="1"/>
  <c r="AL146" i="12" s="1"/>
  <c r="AN146" i="12" s="1"/>
  <c r="L144" i="12"/>
  <c r="BA144" i="12" s="1"/>
  <c r="AJ144" i="12" s="1"/>
  <c r="AL144" i="12" s="1"/>
  <c r="AN144" i="12" s="1"/>
  <c r="L142" i="12"/>
  <c r="BA142" i="12" s="1"/>
  <c r="AJ142" i="12" s="1"/>
  <c r="AL142" i="12" s="1"/>
  <c r="AN142" i="12" s="1"/>
  <c r="L140" i="12"/>
  <c r="BA140" i="12" s="1"/>
  <c r="AJ140" i="12" s="1"/>
  <c r="AL140" i="12" s="1"/>
  <c r="AN140" i="12" s="1"/>
  <c r="L138" i="12"/>
  <c r="BA138" i="12" s="1"/>
  <c r="AJ138" i="12" s="1"/>
  <c r="AL138" i="12" s="1"/>
  <c r="AN138" i="12" s="1"/>
  <c r="L136" i="12"/>
  <c r="BA136" i="12" s="1"/>
  <c r="AJ136" i="12" s="1"/>
  <c r="AL136" i="12" s="1"/>
  <c r="AN136" i="12" s="1"/>
  <c r="L134" i="12"/>
  <c r="BA134" i="12" s="1"/>
  <c r="AJ134" i="12" s="1"/>
  <c r="AL134" i="12" s="1"/>
  <c r="AN134" i="12" s="1"/>
  <c r="L132" i="12"/>
  <c r="BA132" i="12" s="1"/>
  <c r="AJ132" i="12" s="1"/>
  <c r="AL132" i="12" s="1"/>
  <c r="AN132" i="12" s="1"/>
  <c r="L130" i="12"/>
  <c r="BA130" i="12" s="1"/>
  <c r="AJ130" i="12" s="1"/>
  <c r="AL130" i="12" s="1"/>
  <c r="AN130" i="12" s="1"/>
  <c r="L128" i="12"/>
  <c r="BA128" i="12" s="1"/>
  <c r="AJ128" i="12" s="1"/>
  <c r="AL128" i="12" s="1"/>
  <c r="AN128" i="12" s="1"/>
  <c r="L126" i="12"/>
  <c r="BA126" i="12" s="1"/>
  <c r="AJ126" i="12" s="1"/>
  <c r="AL126" i="12" s="1"/>
  <c r="AN126" i="12" s="1"/>
  <c r="L124" i="12"/>
  <c r="BA124" i="12" s="1"/>
  <c r="AJ124" i="12" s="1"/>
  <c r="AL124" i="12" s="1"/>
  <c r="AN124" i="12" s="1"/>
  <c r="L122" i="12"/>
  <c r="BA122" i="12" s="1"/>
  <c r="AJ122" i="12" s="1"/>
  <c r="AL122" i="12" s="1"/>
  <c r="AN122" i="12" s="1"/>
  <c r="L120" i="12"/>
  <c r="BA120" i="12" s="1"/>
  <c r="AJ120" i="12" s="1"/>
  <c r="AL120" i="12" s="1"/>
  <c r="AN120" i="12" s="1"/>
  <c r="L118" i="12"/>
  <c r="BA118" i="12" s="1"/>
  <c r="AJ118" i="12" s="1"/>
  <c r="AL118" i="12" s="1"/>
  <c r="AN118" i="12" s="1"/>
  <c r="L116" i="12"/>
  <c r="BA116" i="12" s="1"/>
  <c r="AJ116" i="12" s="1"/>
  <c r="AL116" i="12" s="1"/>
  <c r="AN116" i="12" s="1"/>
  <c r="L114" i="12"/>
  <c r="BA114" i="12" s="1"/>
  <c r="AJ114" i="12" s="1"/>
  <c r="AL114" i="12" s="1"/>
  <c r="AN114" i="12" s="1"/>
  <c r="L112" i="12"/>
  <c r="BA112" i="12" s="1"/>
  <c r="AJ112" i="12" s="1"/>
  <c r="AL112" i="12" s="1"/>
  <c r="AN112" i="12" s="1"/>
  <c r="L110" i="12"/>
  <c r="BA110" i="12" s="1"/>
  <c r="AJ110" i="12" s="1"/>
  <c r="AL110" i="12" s="1"/>
  <c r="AN110" i="12" s="1"/>
  <c r="L108" i="12"/>
  <c r="BA108" i="12" s="1"/>
  <c r="AJ108" i="12" s="1"/>
  <c r="AL108" i="12" s="1"/>
  <c r="AN108" i="12" s="1"/>
  <c r="L106" i="12"/>
  <c r="BA106" i="12" s="1"/>
  <c r="AJ106" i="12" s="1"/>
  <c r="AL106" i="12" s="1"/>
  <c r="AN106" i="12" s="1"/>
  <c r="L104" i="12"/>
  <c r="BA104" i="12" s="1"/>
  <c r="AJ104" i="12" s="1"/>
  <c r="AL104" i="12" s="1"/>
  <c r="AN104" i="12" s="1"/>
  <c r="L102" i="12"/>
  <c r="BA102" i="12" s="1"/>
  <c r="AJ102" i="12" s="1"/>
  <c r="AL102" i="12" s="1"/>
  <c r="AN102" i="12" s="1"/>
  <c r="L100" i="12"/>
  <c r="BA100" i="12" s="1"/>
  <c r="AJ100" i="12" s="1"/>
  <c r="AL100" i="12" s="1"/>
  <c r="AN100" i="12" s="1"/>
  <c r="L98" i="12"/>
  <c r="BA98" i="12" s="1"/>
  <c r="AJ98" i="12" s="1"/>
  <c r="AL98" i="12" s="1"/>
  <c r="AN98" i="12" s="1"/>
  <c r="L96" i="12"/>
  <c r="BA96" i="12" s="1"/>
  <c r="AJ96" i="12" s="1"/>
  <c r="AL96" i="12" s="1"/>
  <c r="AN96" i="12" s="1"/>
  <c r="L94" i="12"/>
  <c r="BA94" i="12" s="1"/>
  <c r="AJ94" i="12" s="1"/>
  <c r="AL94" i="12" s="1"/>
  <c r="AN94" i="12" s="1"/>
  <c r="L92" i="12"/>
  <c r="BA92" i="12" s="1"/>
  <c r="AJ92" i="12" s="1"/>
  <c r="AL92" i="12" s="1"/>
  <c r="AN92" i="12" s="1"/>
  <c r="L90" i="12"/>
  <c r="BA90" i="12" s="1"/>
  <c r="AJ90" i="12" s="1"/>
  <c r="AL90" i="12" s="1"/>
  <c r="AN90" i="12" s="1"/>
  <c r="L88" i="12"/>
  <c r="BA88" i="12" s="1"/>
  <c r="AJ88" i="12" s="1"/>
  <c r="AL88" i="12" s="1"/>
  <c r="AN88" i="12" s="1"/>
  <c r="L86" i="12"/>
  <c r="BA86" i="12" s="1"/>
  <c r="AJ86" i="12" s="1"/>
  <c r="AL86" i="12" s="1"/>
  <c r="AN86" i="12" s="1"/>
  <c r="L84" i="12"/>
  <c r="BA84" i="12" s="1"/>
  <c r="AJ84" i="12" s="1"/>
  <c r="AL84" i="12" s="1"/>
  <c r="AN84" i="12" s="1"/>
  <c r="L82" i="12"/>
  <c r="BA82" i="12" s="1"/>
  <c r="AJ82" i="12" s="1"/>
  <c r="AL82" i="12" s="1"/>
  <c r="AN82" i="12" s="1"/>
  <c r="L80" i="12"/>
  <c r="BA80" i="12" s="1"/>
  <c r="AJ80" i="12" s="1"/>
  <c r="AL80" i="12" s="1"/>
  <c r="AN80" i="12" s="1"/>
  <c r="L78" i="12"/>
  <c r="BA78" i="12" s="1"/>
  <c r="AJ78" i="12" s="1"/>
  <c r="AL78" i="12" s="1"/>
  <c r="AN78" i="12" s="1"/>
  <c r="L76" i="12"/>
  <c r="BA76" i="12" s="1"/>
  <c r="AJ76" i="12" s="1"/>
  <c r="AL76" i="12" s="1"/>
  <c r="AN76" i="12" s="1"/>
  <c r="L74" i="12"/>
  <c r="BA74" i="12" s="1"/>
  <c r="AJ74" i="12" s="1"/>
  <c r="AL74" i="12" s="1"/>
  <c r="AN74" i="12" s="1"/>
  <c r="L72" i="12"/>
  <c r="BA72" i="12" s="1"/>
  <c r="AJ72" i="12" s="1"/>
  <c r="AL72" i="12" s="1"/>
  <c r="AN72" i="12" s="1"/>
  <c r="L70" i="12"/>
  <c r="BA70" i="12" s="1"/>
  <c r="AJ70" i="12" s="1"/>
  <c r="AL70" i="12" s="1"/>
  <c r="AN70" i="12" s="1"/>
  <c r="L68" i="12"/>
  <c r="BA68" i="12" s="1"/>
  <c r="AJ68" i="12" s="1"/>
  <c r="AL68" i="12" s="1"/>
  <c r="AN68" i="12" s="1"/>
  <c r="L66" i="12"/>
  <c r="BA66" i="12" s="1"/>
  <c r="AJ66" i="12" s="1"/>
  <c r="AL66" i="12" s="1"/>
  <c r="AN66" i="12" s="1"/>
  <c r="L64" i="12"/>
  <c r="BA64" i="12" s="1"/>
  <c r="AJ64" i="12" s="1"/>
  <c r="AL64" i="12" s="1"/>
  <c r="AN64" i="12" s="1"/>
  <c r="L62" i="12"/>
  <c r="BA62" i="12" s="1"/>
  <c r="AJ62" i="12" s="1"/>
  <c r="AL62" i="12" s="1"/>
  <c r="AN62" i="12" s="1"/>
  <c r="L60" i="12"/>
  <c r="BA60" i="12" s="1"/>
  <c r="AJ60" i="12" s="1"/>
  <c r="AL60" i="12" s="1"/>
  <c r="AN60" i="12" s="1"/>
  <c r="L58" i="12"/>
  <c r="BA58" i="12" s="1"/>
  <c r="AJ58" i="12" s="1"/>
  <c r="AL58" i="12" s="1"/>
  <c r="AN58" i="12" s="1"/>
  <c r="L56" i="12"/>
  <c r="BA56" i="12" s="1"/>
  <c r="AJ56" i="12" s="1"/>
  <c r="AL56" i="12" s="1"/>
  <c r="AN56" i="12" s="1"/>
  <c r="L54" i="12"/>
  <c r="BA54" i="12" s="1"/>
  <c r="AJ54" i="12" s="1"/>
  <c r="AL54" i="12" s="1"/>
  <c r="AN54" i="12" s="1"/>
  <c r="L52" i="12"/>
  <c r="BA52" i="12" s="1"/>
  <c r="AJ52" i="12" s="1"/>
  <c r="AL52" i="12" s="1"/>
  <c r="AN52" i="12" s="1"/>
  <c r="L50" i="12"/>
  <c r="BA50" i="12" s="1"/>
  <c r="AJ50" i="12" s="1"/>
  <c r="AL50" i="12" s="1"/>
  <c r="AN50" i="12" s="1"/>
  <c r="L48" i="12"/>
  <c r="BA48" i="12" s="1"/>
  <c r="AJ48" i="12" s="1"/>
  <c r="AL48" i="12" s="1"/>
  <c r="AN48" i="12" s="1"/>
  <c r="L46" i="12"/>
  <c r="BA46" i="12" s="1"/>
  <c r="AJ46" i="12" s="1"/>
  <c r="AL46" i="12" s="1"/>
  <c r="AN46" i="12" s="1"/>
  <c r="L44" i="12"/>
  <c r="BA44" i="12" s="1"/>
  <c r="AJ44" i="12" s="1"/>
  <c r="AL44" i="12" s="1"/>
  <c r="AN44" i="12" s="1"/>
  <c r="L42" i="12"/>
  <c r="BA42" i="12" s="1"/>
  <c r="AJ42" i="12" s="1"/>
  <c r="AL42" i="12" s="1"/>
  <c r="AN42" i="12" s="1"/>
  <c r="L40" i="12"/>
  <c r="BA40" i="12" s="1"/>
  <c r="AJ40" i="12" s="1"/>
  <c r="AL40" i="12" s="1"/>
  <c r="AN40" i="12" s="1"/>
  <c r="AN162" i="12"/>
  <c r="AN165" i="12"/>
  <c r="AN149" i="12"/>
  <c r="AN17" i="9"/>
  <c r="AN139" i="12"/>
  <c r="L135" i="12"/>
  <c r="BA135" i="12" s="1"/>
  <c r="AJ135" i="12" s="1"/>
  <c r="AL135" i="12" s="1"/>
  <c r="AN135" i="12" s="1"/>
  <c r="AN131" i="12"/>
  <c r="L127" i="12"/>
  <c r="BA127" i="12" s="1"/>
  <c r="AJ127" i="12" s="1"/>
  <c r="AL127" i="12" s="1"/>
  <c r="AN127" i="12" s="1"/>
  <c r="AN123" i="12"/>
  <c r="L119" i="12"/>
  <c r="BA119" i="12" s="1"/>
  <c r="AJ119" i="12" s="1"/>
  <c r="AL119" i="12" s="1"/>
  <c r="AN119" i="12" s="1"/>
  <c r="L111" i="12"/>
  <c r="BA111" i="12" s="1"/>
  <c r="AJ111" i="12" s="1"/>
  <c r="AL111" i="12" s="1"/>
  <c r="AN111" i="12" s="1"/>
  <c r="L103" i="12"/>
  <c r="BA103" i="12" s="1"/>
  <c r="AJ103" i="12" s="1"/>
  <c r="AL103" i="12" s="1"/>
  <c r="AN103" i="12" s="1"/>
  <c r="L95" i="12"/>
  <c r="BA95" i="12" s="1"/>
  <c r="AJ95" i="12" s="1"/>
  <c r="AL95" i="12" s="1"/>
  <c r="AN95" i="12" s="1"/>
  <c r="AN91" i="12"/>
  <c r="L87" i="12"/>
  <c r="BA87" i="12" s="1"/>
  <c r="AJ87" i="12" s="1"/>
  <c r="AL87" i="12" s="1"/>
  <c r="AN87" i="12" s="1"/>
  <c r="AN75" i="9"/>
  <c r="AB79" i="9"/>
  <c r="AN87" i="9"/>
  <c r="AD19" i="9"/>
  <c r="AC63" i="9"/>
  <c r="AO20" i="9"/>
  <c r="AD13" i="9"/>
  <c r="AN20" i="9"/>
  <c r="AB63" i="9"/>
  <c r="AN63" i="9"/>
  <c r="AC13" i="9"/>
  <c r="AO13" i="9"/>
  <c r="AN13" i="9"/>
  <c r="AN55" i="9"/>
  <c r="AB39" i="9"/>
  <c r="AN47" i="9"/>
  <c r="AN51" i="9"/>
  <c r="AN67" i="9"/>
  <c r="L171" i="12"/>
  <c r="BA171" i="12" s="1"/>
  <c r="AJ171" i="12" s="1"/>
  <c r="AL171" i="12" s="1"/>
  <c r="AN171" i="12" s="1"/>
  <c r="L163" i="12"/>
  <c r="BA163" i="12" s="1"/>
  <c r="AJ163" i="12" s="1"/>
  <c r="AL163" i="12" s="1"/>
  <c r="AN163" i="12" s="1"/>
  <c r="L155" i="12"/>
  <c r="BA155" i="12" s="1"/>
  <c r="AJ155" i="12" s="1"/>
  <c r="AL155" i="12" s="1"/>
  <c r="AN155" i="12" s="1"/>
  <c r="L147" i="12"/>
  <c r="BA147" i="12" s="1"/>
  <c r="AJ147" i="12" s="1"/>
  <c r="AL147" i="12" s="1"/>
  <c r="AN147" i="12" s="1"/>
  <c r="L141" i="12"/>
  <c r="BA141" i="12" s="1"/>
  <c r="AJ141" i="12" s="1"/>
  <c r="AL141" i="12" s="1"/>
  <c r="AN141" i="12" s="1"/>
  <c r="L137" i="12"/>
  <c r="BA137" i="12" s="1"/>
  <c r="AJ137" i="12" s="1"/>
  <c r="AL137" i="12" s="1"/>
  <c r="AN137" i="12" s="1"/>
  <c r="L133" i="12"/>
  <c r="BA133" i="12" s="1"/>
  <c r="AJ133" i="12" s="1"/>
  <c r="AL133" i="12" s="1"/>
  <c r="AN133" i="12" s="1"/>
  <c r="L129" i="12"/>
  <c r="BA129" i="12" s="1"/>
  <c r="AJ129" i="12" s="1"/>
  <c r="AL129" i="12" s="1"/>
  <c r="AN129" i="12" s="1"/>
  <c r="L125" i="12"/>
  <c r="BA125" i="12" s="1"/>
  <c r="AJ125" i="12" s="1"/>
  <c r="AL125" i="12" s="1"/>
  <c r="AN125" i="12" s="1"/>
  <c r="L121" i="12"/>
  <c r="BA121" i="12" s="1"/>
  <c r="AJ121" i="12" s="1"/>
  <c r="AL121" i="12" s="1"/>
  <c r="AN121" i="12" s="1"/>
  <c r="L117" i="12"/>
  <c r="BA117" i="12" s="1"/>
  <c r="AJ117" i="12" s="1"/>
  <c r="AL117" i="12" s="1"/>
  <c r="L113" i="12"/>
  <c r="BA113" i="12" s="1"/>
  <c r="AJ113" i="12" s="1"/>
  <c r="AL113" i="12" s="1"/>
  <c r="AN113" i="12" s="1"/>
  <c r="L109" i="12"/>
  <c r="BA109" i="12" s="1"/>
  <c r="AJ109" i="12" s="1"/>
  <c r="AL109" i="12" s="1"/>
  <c r="AN109" i="12" s="1"/>
  <c r="L105" i="12"/>
  <c r="BA105" i="12" s="1"/>
  <c r="AJ105" i="12" s="1"/>
  <c r="AL105" i="12" s="1"/>
  <c r="AN105" i="12" s="1"/>
  <c r="L101" i="12"/>
  <c r="BA101" i="12" s="1"/>
  <c r="AJ101" i="12" s="1"/>
  <c r="AL101" i="12" s="1"/>
  <c r="AN101" i="12" s="1"/>
  <c r="L97" i="12"/>
  <c r="BA97" i="12" s="1"/>
  <c r="AJ97" i="12" s="1"/>
  <c r="AL97" i="12" s="1"/>
  <c r="AN97" i="12" s="1"/>
  <c r="L93" i="12"/>
  <c r="BA93" i="12" s="1"/>
  <c r="AJ93" i="12" s="1"/>
  <c r="AL93" i="12" s="1"/>
  <c r="AN93" i="12" s="1"/>
  <c r="L89" i="12"/>
  <c r="BA89" i="12" s="1"/>
  <c r="AJ89" i="12" s="1"/>
  <c r="AL89" i="12" s="1"/>
  <c r="AN89" i="12" s="1"/>
  <c r="L85" i="12"/>
  <c r="BA85" i="12" s="1"/>
  <c r="AJ85" i="12" s="1"/>
  <c r="AL85" i="12" s="1"/>
  <c r="AN85" i="12" s="1"/>
  <c r="L81" i="12"/>
  <c r="BA81" i="12" s="1"/>
  <c r="AJ81" i="12" s="1"/>
  <c r="AL81" i="12" s="1"/>
  <c r="AN81" i="12" s="1"/>
  <c r="L77" i="12"/>
  <c r="BA77" i="12" s="1"/>
  <c r="AJ77" i="12" s="1"/>
  <c r="AL77" i="12" s="1"/>
  <c r="AN77" i="12" s="1"/>
  <c r="L73" i="12"/>
  <c r="BA73" i="12" s="1"/>
  <c r="AJ73" i="12" s="1"/>
  <c r="AL73" i="12" s="1"/>
  <c r="AN73" i="12" s="1"/>
  <c r="L69" i="12"/>
  <c r="BA69" i="12" s="1"/>
  <c r="AJ69" i="12" s="1"/>
  <c r="AL69" i="12" s="1"/>
  <c r="AN69" i="12" s="1"/>
  <c r="L65" i="12"/>
  <c r="BA65" i="12" s="1"/>
  <c r="AJ65" i="12" s="1"/>
  <c r="AL65" i="12" s="1"/>
  <c r="AN65" i="12" s="1"/>
  <c r="L61" i="12"/>
  <c r="BA61" i="12" s="1"/>
  <c r="AJ61" i="12" s="1"/>
  <c r="AL61" i="12" s="1"/>
  <c r="AN61" i="12" s="1"/>
  <c r="L57" i="12"/>
  <c r="BA57" i="12" s="1"/>
  <c r="AJ57" i="12" s="1"/>
  <c r="AL57" i="12" s="1"/>
  <c r="AN57" i="12" s="1"/>
  <c r="L53" i="12"/>
  <c r="BA53" i="12" s="1"/>
  <c r="AJ53" i="12" s="1"/>
  <c r="AL53" i="12" s="1"/>
  <c r="AN53" i="12" s="1"/>
  <c r="L49" i="12"/>
  <c r="BA49" i="12" s="1"/>
  <c r="AJ49" i="12" s="1"/>
  <c r="AL49" i="12" s="1"/>
  <c r="L45" i="12"/>
  <c r="BA45" i="12" s="1"/>
  <c r="AJ45" i="12" s="1"/>
  <c r="AL45" i="12" s="1"/>
  <c r="AN45" i="12" s="1"/>
  <c r="L41" i="12"/>
  <c r="BA41" i="12" s="1"/>
  <c r="AJ41" i="12" s="1"/>
  <c r="AL41" i="12" s="1"/>
  <c r="AN41" i="12" s="1"/>
  <c r="L37" i="12"/>
  <c r="BA37" i="12" s="1"/>
  <c r="AJ37" i="12" s="1"/>
  <c r="AL37" i="12" s="1"/>
  <c r="AN37" i="12" s="1"/>
  <c r="AD15" i="9"/>
  <c r="AN134" i="9"/>
  <c r="AB66" i="9"/>
  <c r="AN28" i="9"/>
  <c r="L28" i="12"/>
  <c r="BA28" i="12" s="1"/>
  <c r="AJ28" i="12" s="1"/>
  <c r="AL28" i="12" s="1"/>
  <c r="AN28" i="12" s="1"/>
  <c r="L26" i="12"/>
  <c r="BA26" i="12" s="1"/>
  <c r="AJ26" i="12" s="1"/>
  <c r="AL26" i="12" s="1"/>
  <c r="AN26" i="12" s="1"/>
  <c r="L24" i="12"/>
  <c r="BA24" i="12" s="1"/>
  <c r="AJ24" i="12" s="1"/>
  <c r="AL24" i="12" s="1"/>
  <c r="AN24" i="12" s="1"/>
  <c r="AB37" i="9"/>
  <c r="AN57" i="9"/>
  <c r="AN77" i="9"/>
  <c r="AN116" i="9"/>
  <c r="AD132" i="9"/>
  <c r="AN89" i="9"/>
  <c r="AN29" i="9"/>
  <c r="AN52" i="9"/>
  <c r="AD82" i="9"/>
  <c r="AP90" i="9"/>
  <c r="AC98" i="9"/>
  <c r="AN106" i="9"/>
  <c r="AD122" i="9"/>
  <c r="AO134" i="9"/>
  <c r="AB21" i="9"/>
  <c r="AN41" i="9"/>
  <c r="AQ49" i="9"/>
  <c r="AO69" i="9"/>
  <c r="AN113" i="9"/>
  <c r="AB94" i="9"/>
  <c r="AB102" i="9"/>
  <c r="AO110" i="9"/>
  <c r="AB118" i="9"/>
  <c r="AD126" i="9"/>
  <c r="AN138" i="9"/>
  <c r="AC146" i="9"/>
  <c r="AN82" i="9"/>
  <c r="AB61" i="9"/>
  <c r="AN25" i="9"/>
  <c r="AA51" i="9"/>
  <c r="AP98" i="9"/>
  <c r="AA52" i="9"/>
  <c r="AA115" i="9"/>
  <c r="AO106" i="9"/>
  <c r="AA132" i="9"/>
  <c r="AB151" i="9"/>
  <c r="AO122" i="9"/>
  <c r="AN132" i="9"/>
  <c r="AA47" i="9"/>
  <c r="AD114" i="9"/>
  <c r="AD41" i="9"/>
  <c r="AO99" i="9"/>
  <c r="AQ82" i="9"/>
  <c r="AC61" i="9"/>
  <c r="AO73" i="9"/>
  <c r="AE90" i="9"/>
  <c r="AQ98" i="9"/>
  <c r="AE106" i="9"/>
  <c r="AR83" i="9"/>
  <c r="AN85" i="9"/>
  <c r="AA98" i="9"/>
  <c r="AA111" i="9"/>
  <c r="AD90" i="9"/>
  <c r="AA134" i="9"/>
  <c r="AB95" i="9"/>
  <c r="AC90" i="9"/>
  <c r="AP115" i="9"/>
  <c r="AB142" i="9"/>
  <c r="AA24" i="9"/>
  <c r="AA113" i="9"/>
  <c r="AB110" i="9"/>
  <c r="AC59" i="9"/>
  <c r="AO75" i="9"/>
  <c r="AN65" i="9"/>
  <c r="AN101" i="9"/>
  <c r="AB51" i="9"/>
  <c r="AN83" i="9"/>
  <c r="AA57" i="9"/>
  <c r="AC132" i="9"/>
  <c r="AA55" i="9"/>
  <c r="AB112" i="9"/>
  <c r="AN93" i="9"/>
  <c r="AC21" i="9"/>
  <c r="AC19" i="9"/>
  <c r="AN54" i="9"/>
  <c r="AN27" i="9"/>
  <c r="AP99" i="9"/>
  <c r="AF99" i="9"/>
  <c r="AO79" i="9"/>
  <c r="AO72" i="9"/>
  <c r="AN105" i="9"/>
  <c r="AC91" i="9"/>
  <c r="AC107" i="9"/>
  <c r="AO51" i="9"/>
  <c r="AN74" i="9"/>
  <c r="AA89" i="9"/>
  <c r="AN73" i="9"/>
  <c r="AA37" i="9"/>
  <c r="AA90" i="9"/>
  <c r="AA106" i="9"/>
  <c r="AA95" i="9"/>
  <c r="AB14" i="9"/>
  <c r="AB45" i="9"/>
  <c r="AA77" i="9"/>
  <c r="AA82" i="9"/>
  <c r="AD98" i="9"/>
  <c r="AC115" i="9"/>
  <c r="AA29" i="9"/>
  <c r="AE83" i="9"/>
  <c r="AD83" i="9"/>
  <c r="AB132" i="9"/>
  <c r="AB115" i="9"/>
  <c r="AB82" i="9"/>
  <c r="AN90" i="9"/>
  <c r="AP106" i="9"/>
  <c r="AB122" i="9"/>
  <c r="AD134" i="9"/>
  <c r="AN151" i="9"/>
  <c r="AA67" i="9"/>
  <c r="AO132" i="9"/>
  <c r="AN122" i="9"/>
  <c r="AB96" i="9"/>
  <c r="AC66" i="9"/>
  <c r="AA116" i="9"/>
  <c r="AO55" i="9"/>
  <c r="AC51" i="9"/>
  <c r="AE82" i="9"/>
  <c r="AO61" i="9"/>
  <c r="AC73" i="9"/>
  <c r="AQ90" i="9"/>
  <c r="AE98" i="9"/>
  <c r="AQ106" i="9"/>
  <c r="AF83" i="9"/>
  <c r="AC14" i="9"/>
  <c r="AN62" i="9"/>
  <c r="AN78" i="9"/>
  <c r="AN61" i="9"/>
  <c r="AB90" i="9"/>
  <c r="AB98" i="9"/>
  <c r="AB106" i="9"/>
  <c r="AN115" i="9"/>
  <c r="AA83" i="9"/>
  <c r="AA103" i="9"/>
  <c r="AA119" i="9"/>
  <c r="AO82" i="9"/>
  <c r="AP82" i="9"/>
  <c r="AO90" i="9"/>
  <c r="AO98" i="9"/>
  <c r="AN98" i="9"/>
  <c r="AD106" i="9"/>
  <c r="AA122" i="9"/>
  <c r="AP83" i="9"/>
  <c r="AC83" i="9"/>
  <c r="AO95" i="9"/>
  <c r="AO103" i="9"/>
  <c r="AO111" i="9"/>
  <c r="AO119" i="9"/>
  <c r="AN66" i="9"/>
  <c r="AC119" i="9"/>
  <c r="AB73" i="9"/>
  <c r="AC122" i="9"/>
  <c r="AC134" i="9"/>
  <c r="AB83" i="9"/>
  <c r="AB111" i="9"/>
  <c r="AB119" i="9"/>
  <c r="AC82" i="9"/>
  <c r="AC106" i="9"/>
  <c r="AB134" i="9"/>
  <c r="AC151" i="9"/>
  <c r="AA39" i="9"/>
  <c r="AB88" i="9"/>
  <c r="AB104" i="9"/>
  <c r="AB120" i="9"/>
  <c r="AA28" i="9"/>
  <c r="AA66" i="9"/>
  <c r="AN58" i="9"/>
  <c r="AC55" i="9"/>
  <c r="AN103" i="9"/>
  <c r="AN119" i="9"/>
  <c r="AB55" i="9"/>
  <c r="AQ118" i="9"/>
  <c r="AD27" i="9"/>
  <c r="AC69" i="9"/>
  <c r="AP76" i="9"/>
  <c r="AE114" i="9"/>
  <c r="AD21" i="9"/>
  <c r="AO60" i="9"/>
  <c r="AA76" i="9"/>
  <c r="AN102" i="9"/>
  <c r="AC49" i="9"/>
  <c r="AN99" i="9"/>
  <c r="AO86" i="9"/>
  <c r="AA126" i="9"/>
  <c r="AA138" i="9"/>
  <c r="AA146" i="9"/>
  <c r="AD118" i="9"/>
  <c r="AB53" i="9"/>
  <c r="AB59" i="9"/>
  <c r="AC118" i="9"/>
  <c r="AC126" i="9"/>
  <c r="AO118" i="9"/>
  <c r="AD138" i="9"/>
  <c r="AD146" i="9"/>
  <c r="AA15" i="9"/>
  <c r="AD49" i="9"/>
  <c r="AN108" i="9"/>
  <c r="AC31" i="9"/>
  <c r="AN60" i="9"/>
  <c r="AO59" i="9"/>
  <c r="AC75" i="9"/>
  <c r="AE118" i="9"/>
  <c r="AE157" i="9"/>
  <c r="AP27" i="9"/>
  <c r="AC53" i="9"/>
  <c r="AP72" i="9"/>
  <c r="AF107" i="9"/>
  <c r="AC79" i="9"/>
  <c r="AA26" i="9"/>
  <c r="AN64" i="9"/>
  <c r="AA72" i="9"/>
  <c r="AA117" i="9"/>
  <c r="AN97" i="9"/>
  <c r="AN86" i="9"/>
  <c r="AN118" i="9"/>
  <c r="AC41" i="9"/>
  <c r="AB86" i="9"/>
  <c r="AB114" i="9"/>
  <c r="AA21" i="9"/>
  <c r="AQ41" i="9"/>
  <c r="AA59" i="9"/>
  <c r="AP114" i="9"/>
  <c r="AA35" i="9"/>
  <c r="AC76" i="9"/>
  <c r="AN92" i="9"/>
  <c r="AA80" i="9"/>
  <c r="AN56" i="9"/>
  <c r="AB31" i="9"/>
  <c r="AQ91" i="9"/>
  <c r="AE91" i="9"/>
  <c r="AA91" i="9"/>
  <c r="AQ107" i="9"/>
  <c r="AE107" i="9"/>
  <c r="AA107" i="9"/>
  <c r="AA157" i="9"/>
  <c r="AB157" i="9"/>
  <c r="AC157" i="9"/>
  <c r="AQ157" i="9"/>
  <c r="AC20" i="9"/>
  <c r="AD72" i="9"/>
  <c r="AD76" i="9"/>
  <c r="AR91" i="9"/>
  <c r="AR99" i="9"/>
  <c r="AR107" i="9"/>
  <c r="AA60" i="9"/>
  <c r="AN72" i="9"/>
  <c r="AO76" i="9"/>
  <c r="AN91" i="9"/>
  <c r="AN107" i="9"/>
  <c r="AP91" i="9"/>
  <c r="AC99" i="9"/>
  <c r="AP107" i="9"/>
  <c r="AD91" i="9"/>
  <c r="AN157" i="9"/>
  <c r="AB91" i="9"/>
  <c r="AB107" i="9"/>
  <c r="AO91" i="9"/>
  <c r="AO107" i="9"/>
  <c r="AA43" i="9"/>
  <c r="AC72" i="9"/>
  <c r="AN76" i="9"/>
  <c r="AN84" i="9"/>
  <c r="AN100" i="9"/>
  <c r="AB20" i="9"/>
  <c r="AA31" i="9"/>
  <c r="AP157" i="9"/>
  <c r="AQ99" i="9"/>
  <c r="AD99" i="9"/>
  <c r="AE99" i="9"/>
  <c r="AA99" i="9"/>
  <c r="AO114" i="9"/>
  <c r="AC114" i="9"/>
  <c r="AN114" i="9"/>
  <c r="AA114" i="9"/>
  <c r="AA12" i="9"/>
  <c r="S161" i="9"/>
  <c r="AA161" i="9" s="1"/>
  <c r="O11" i="15" s="1"/>
  <c r="AA53" i="9"/>
  <c r="AN53" i="9"/>
  <c r="AA33" i="9"/>
  <c r="AN33" i="9"/>
  <c r="AO41" i="9"/>
  <c r="AB41" i="9"/>
  <c r="AA41" i="9"/>
  <c r="AP41" i="9"/>
  <c r="AN49" i="9"/>
  <c r="AO49" i="9"/>
  <c r="AB49" i="9"/>
  <c r="AA49" i="9"/>
  <c r="AP49" i="9"/>
  <c r="AA69" i="9"/>
  <c r="AB69" i="9"/>
  <c r="AN69" i="9"/>
  <c r="AA75" i="9"/>
  <c r="AB75" i="9"/>
  <c r="AA79" i="9"/>
  <c r="AN79" i="9"/>
  <c r="AB87" i="9"/>
  <c r="AO87" i="9"/>
  <c r="AA87" i="9"/>
  <c r="AA156" i="9"/>
  <c r="AB156" i="9"/>
  <c r="AB15" i="9"/>
  <c r="AC15" i="9"/>
  <c r="AA19" i="9"/>
  <c r="AB19" i="9"/>
  <c r="AC27" i="9"/>
  <c r="AA27" i="9"/>
  <c r="AB27" i="9"/>
  <c r="AA94" i="9"/>
  <c r="AO94" i="9"/>
  <c r="AN94" i="9"/>
  <c r="AO102" i="9"/>
  <c r="AA102" i="9"/>
  <c r="AA110" i="9"/>
  <c r="AN110" i="9"/>
  <c r="AP118" i="9"/>
  <c r="AA118" i="9"/>
  <c r="AN126" i="9"/>
  <c r="AO126" i="9"/>
  <c r="AB126" i="9"/>
  <c r="AO138" i="9"/>
  <c r="AB138" i="9"/>
  <c r="AC138" i="9"/>
  <c r="AN146" i="9"/>
  <c r="AO146" i="9"/>
  <c r="AB146" i="9"/>
  <c r="F180" i="9"/>
  <c r="G181" i="9" s="1"/>
  <c r="V24" i="9"/>
  <c r="AN24" i="9"/>
  <c r="V18" i="9"/>
  <c r="AB18" i="9"/>
  <c r="G11" i="15"/>
  <c r="G8" i="15"/>
  <c r="H8" i="15" s="1"/>
  <c r="G7" i="15"/>
  <c r="H7" i="15" s="1"/>
  <c r="G9" i="15"/>
  <c r="H9" i="15" s="1"/>
  <c r="G179" i="9"/>
  <c r="F170" i="9"/>
  <c r="F165" i="9"/>
  <c r="E177" i="9"/>
  <c r="H165" i="9"/>
  <c r="F166" i="9"/>
  <c r="H11" i="15"/>
  <c r="G6" i="15"/>
  <c r="H6" i="15" s="1"/>
  <c r="G5" i="15"/>
  <c r="H5" i="15" s="1"/>
  <c r="E184" i="9"/>
  <c r="H166" i="9"/>
  <c r="F171" i="9"/>
  <c r="H171" i="9"/>
  <c r="E185" i="9"/>
  <c r="G185" i="9" s="1"/>
  <c r="H170" i="9"/>
  <c r="T22" i="12"/>
  <c r="I22" i="12"/>
  <c r="G173" i="12"/>
  <c r="G174" i="12"/>
  <c r="M29" i="12"/>
  <c r="V29" i="12"/>
  <c r="K174" i="12"/>
  <c r="L22" i="12"/>
  <c r="T25" i="12"/>
  <c r="AB25" i="12" s="1"/>
  <c r="I25" i="12"/>
  <c r="BF25" i="12" s="1"/>
  <c r="T23" i="12"/>
  <c r="AB23" i="12" s="1"/>
  <c r="I23" i="12"/>
  <c r="BF23" i="12" s="1"/>
  <c r="T170" i="12"/>
  <c r="AB170" i="12" s="1"/>
  <c r="I170" i="12"/>
  <c r="BF170" i="12" s="1"/>
  <c r="T168" i="12"/>
  <c r="AB168" i="12" s="1"/>
  <c r="I168" i="12"/>
  <c r="BF168" i="12" s="1"/>
  <c r="T166" i="12"/>
  <c r="AB166" i="12" s="1"/>
  <c r="I166" i="12"/>
  <c r="BF166" i="12" s="1"/>
  <c r="T164" i="12"/>
  <c r="AB164" i="12" s="1"/>
  <c r="I164" i="12"/>
  <c r="BF164" i="12" s="1"/>
  <c r="T162" i="12"/>
  <c r="AB162" i="12" s="1"/>
  <c r="I162" i="12"/>
  <c r="BF162" i="12" s="1"/>
  <c r="T160" i="12"/>
  <c r="AB160" i="12" s="1"/>
  <c r="I160" i="12"/>
  <c r="BF160" i="12" s="1"/>
  <c r="T158" i="12"/>
  <c r="AB158" i="12" s="1"/>
  <c r="I158" i="12"/>
  <c r="BF158" i="12" s="1"/>
  <c r="T156" i="12"/>
  <c r="AB156" i="12" s="1"/>
  <c r="I156" i="12"/>
  <c r="BF156" i="12" s="1"/>
  <c r="T154" i="12"/>
  <c r="AB154" i="12" s="1"/>
  <c r="I154" i="12"/>
  <c r="BF154" i="12" s="1"/>
  <c r="T152" i="12"/>
  <c r="AB152" i="12" s="1"/>
  <c r="I152" i="12"/>
  <c r="BF152" i="12" s="1"/>
  <c r="I150" i="12"/>
  <c r="BF150" i="12" s="1"/>
  <c r="T150" i="12"/>
  <c r="AB150" i="12" s="1"/>
  <c r="T148" i="12"/>
  <c r="AB148" i="12" s="1"/>
  <c r="I148" i="12"/>
  <c r="BF148" i="12" s="1"/>
  <c r="T146" i="12"/>
  <c r="AB146" i="12" s="1"/>
  <c r="I146" i="12"/>
  <c r="BF146" i="12" s="1"/>
  <c r="T144" i="12"/>
  <c r="AB144" i="12" s="1"/>
  <c r="I144" i="12"/>
  <c r="BF144" i="12" s="1"/>
  <c r="T142" i="12"/>
  <c r="I142" i="12"/>
  <c r="BF142" i="12" s="1"/>
  <c r="T140" i="12"/>
  <c r="AB140" i="12" s="1"/>
  <c r="I140" i="12"/>
  <c r="BF140" i="12" s="1"/>
  <c r="T138" i="12"/>
  <c r="AB138" i="12" s="1"/>
  <c r="I138" i="12"/>
  <c r="BF138" i="12" s="1"/>
  <c r="T136" i="12"/>
  <c r="AB136" i="12" s="1"/>
  <c r="I136" i="12"/>
  <c r="BF136" i="12" s="1"/>
  <c r="T134" i="12"/>
  <c r="I134" i="12"/>
  <c r="BF134" i="12" s="1"/>
  <c r="T132" i="12"/>
  <c r="AB132" i="12" s="1"/>
  <c r="I132" i="12"/>
  <c r="BF132" i="12" s="1"/>
  <c r="T130" i="12"/>
  <c r="AB130" i="12" s="1"/>
  <c r="I130" i="12"/>
  <c r="BF130" i="12" s="1"/>
  <c r="T128" i="12"/>
  <c r="AB128" i="12" s="1"/>
  <c r="I128" i="12"/>
  <c r="BF128" i="12" s="1"/>
  <c r="T126" i="12"/>
  <c r="AB126" i="12" s="1"/>
  <c r="I126" i="12"/>
  <c r="BF126" i="12" s="1"/>
  <c r="T124" i="12"/>
  <c r="AB124" i="12" s="1"/>
  <c r="I124" i="12"/>
  <c r="BF124" i="12" s="1"/>
  <c r="T122" i="12"/>
  <c r="AB122" i="12" s="1"/>
  <c r="I122" i="12"/>
  <c r="BF122" i="12" s="1"/>
  <c r="T120" i="12"/>
  <c r="AB120" i="12" s="1"/>
  <c r="I120" i="12"/>
  <c r="BF120" i="12" s="1"/>
  <c r="T118" i="12"/>
  <c r="AB118" i="12" s="1"/>
  <c r="I118" i="12"/>
  <c r="BF118" i="12" s="1"/>
  <c r="T116" i="12"/>
  <c r="AB116" i="12" s="1"/>
  <c r="I116" i="12"/>
  <c r="BF116" i="12" s="1"/>
  <c r="T114" i="12"/>
  <c r="AB114" i="12" s="1"/>
  <c r="I114" i="12"/>
  <c r="BF114" i="12" s="1"/>
  <c r="T112" i="12"/>
  <c r="AB112" i="12" s="1"/>
  <c r="I112" i="12"/>
  <c r="BF112" i="12" s="1"/>
  <c r="I110" i="12"/>
  <c r="BF110" i="12" s="1"/>
  <c r="T110" i="12"/>
  <c r="AB110" i="12" s="1"/>
  <c r="T108" i="12"/>
  <c r="AB108" i="12" s="1"/>
  <c r="I108" i="12"/>
  <c r="BF108" i="12" s="1"/>
  <c r="T106" i="12"/>
  <c r="AB106" i="12" s="1"/>
  <c r="I106" i="12"/>
  <c r="BF106" i="12" s="1"/>
  <c r="T104" i="12"/>
  <c r="AB104" i="12" s="1"/>
  <c r="I104" i="12"/>
  <c r="BF104" i="12" s="1"/>
  <c r="T102" i="12"/>
  <c r="AB102" i="12" s="1"/>
  <c r="I102" i="12"/>
  <c r="BF102" i="12" s="1"/>
  <c r="T100" i="12"/>
  <c r="AB100" i="12" s="1"/>
  <c r="I100" i="12"/>
  <c r="BF100" i="12" s="1"/>
  <c r="T98" i="12"/>
  <c r="AB98" i="12" s="1"/>
  <c r="I98" i="12"/>
  <c r="BF98" i="12" s="1"/>
  <c r="T96" i="12"/>
  <c r="AB96" i="12" s="1"/>
  <c r="I96" i="12"/>
  <c r="BF96" i="12" s="1"/>
  <c r="T94" i="12"/>
  <c r="AB94" i="12" s="1"/>
  <c r="I94" i="12"/>
  <c r="BF94" i="12" s="1"/>
  <c r="I92" i="12"/>
  <c r="BF92" i="12" s="1"/>
  <c r="T92" i="12"/>
  <c r="AB92" i="12" s="1"/>
  <c r="T90" i="12"/>
  <c r="AB90" i="12" s="1"/>
  <c r="I90" i="12"/>
  <c r="BF90" i="12" s="1"/>
  <c r="T88" i="12"/>
  <c r="AB88" i="12" s="1"/>
  <c r="I88" i="12"/>
  <c r="BF88" i="12" s="1"/>
  <c r="T86" i="12"/>
  <c r="AB86" i="12" s="1"/>
  <c r="I86" i="12"/>
  <c r="BF86" i="12" s="1"/>
  <c r="T84" i="12"/>
  <c r="AB84" i="12" s="1"/>
  <c r="I84" i="12"/>
  <c r="BF84" i="12" s="1"/>
  <c r="T82" i="12"/>
  <c r="AB82" i="12" s="1"/>
  <c r="I82" i="12"/>
  <c r="BF82" i="12" s="1"/>
  <c r="T80" i="12"/>
  <c r="AB80" i="12" s="1"/>
  <c r="I80" i="12"/>
  <c r="BF80" i="12" s="1"/>
  <c r="I78" i="12"/>
  <c r="BF78" i="12" s="1"/>
  <c r="T78" i="12"/>
  <c r="AB78" i="12" s="1"/>
  <c r="T76" i="12"/>
  <c r="AB76" i="12" s="1"/>
  <c r="I76" i="12"/>
  <c r="BF76" i="12" s="1"/>
  <c r="T74" i="12"/>
  <c r="AB74" i="12" s="1"/>
  <c r="I74" i="12"/>
  <c r="BF74" i="12" s="1"/>
  <c r="T72" i="12"/>
  <c r="AB72" i="12" s="1"/>
  <c r="I72" i="12"/>
  <c r="BF72" i="12" s="1"/>
  <c r="T70" i="12"/>
  <c r="AB70" i="12" s="1"/>
  <c r="I70" i="12"/>
  <c r="BF70" i="12" s="1"/>
  <c r="T68" i="12"/>
  <c r="AB68" i="12" s="1"/>
  <c r="I68" i="12"/>
  <c r="BF68" i="12" s="1"/>
  <c r="T66" i="12"/>
  <c r="AB66" i="12" s="1"/>
  <c r="I66" i="12"/>
  <c r="BF66" i="12" s="1"/>
  <c r="T64" i="12"/>
  <c r="AB64" i="12" s="1"/>
  <c r="I64" i="12"/>
  <c r="BF64" i="12" s="1"/>
  <c r="T62" i="12"/>
  <c r="AB62" i="12" s="1"/>
  <c r="I62" i="12"/>
  <c r="BF62" i="12" s="1"/>
  <c r="T60" i="12"/>
  <c r="AB60" i="12" s="1"/>
  <c r="I60" i="12"/>
  <c r="BF60" i="12" s="1"/>
  <c r="T58" i="12"/>
  <c r="AB58" i="12" s="1"/>
  <c r="I58" i="12"/>
  <c r="BF58" i="12" s="1"/>
  <c r="T56" i="12"/>
  <c r="AB56" i="12" s="1"/>
  <c r="I56" i="12"/>
  <c r="BF56" i="12" s="1"/>
  <c r="T54" i="12"/>
  <c r="AB54" i="12" s="1"/>
  <c r="I54" i="12"/>
  <c r="BF54" i="12" s="1"/>
  <c r="I52" i="12"/>
  <c r="BF52" i="12" s="1"/>
  <c r="T52" i="12"/>
  <c r="AB52" i="12" s="1"/>
  <c r="T50" i="12"/>
  <c r="AB50" i="12" s="1"/>
  <c r="I50" i="12"/>
  <c r="BF50" i="12" s="1"/>
  <c r="T48" i="12"/>
  <c r="AB48" i="12" s="1"/>
  <c r="I48" i="12"/>
  <c r="BF48" i="12" s="1"/>
  <c r="T46" i="12"/>
  <c r="AB46" i="12" s="1"/>
  <c r="I46" i="12"/>
  <c r="BF46" i="12" s="1"/>
  <c r="I44" i="12"/>
  <c r="BF44" i="12" s="1"/>
  <c r="T44" i="12"/>
  <c r="AB44" i="12" s="1"/>
  <c r="T42" i="12"/>
  <c r="AB42" i="12" s="1"/>
  <c r="I42" i="12"/>
  <c r="BF42" i="12" s="1"/>
  <c r="I40" i="12"/>
  <c r="BF40" i="12" s="1"/>
  <c r="T40" i="12"/>
  <c r="AB40" i="12" s="1"/>
  <c r="L38" i="12"/>
  <c r="BA38" i="12" s="1"/>
  <c r="AJ38" i="12" s="1"/>
  <c r="AL38" i="12" s="1"/>
  <c r="AN38" i="12" s="1"/>
  <c r="I38" i="12"/>
  <c r="BF38" i="12" s="1"/>
  <c r="T38" i="12"/>
  <c r="L36" i="12"/>
  <c r="BA36" i="12" s="1"/>
  <c r="AJ36" i="12" s="1"/>
  <c r="AL36" i="12" s="1"/>
  <c r="AN36" i="12" s="1"/>
  <c r="T36" i="12"/>
  <c r="I36" i="12"/>
  <c r="BF36" i="12" s="1"/>
  <c r="T34" i="12"/>
  <c r="AB34" i="12" s="1"/>
  <c r="I34" i="12"/>
  <c r="BF34" i="12" s="1"/>
  <c r="I32" i="12"/>
  <c r="BF32" i="12" s="1"/>
  <c r="T32" i="12"/>
  <c r="L30" i="12"/>
  <c r="BA30" i="12" s="1"/>
  <c r="AJ30" i="12" s="1"/>
  <c r="AL30" i="12" s="1"/>
  <c r="AN30" i="12" s="1"/>
  <c r="T30" i="12"/>
  <c r="AB30" i="12" s="1"/>
  <c r="I30" i="12"/>
  <c r="BF30" i="12" s="1"/>
  <c r="L34" i="12"/>
  <c r="BA34" i="12" s="1"/>
  <c r="AJ34" i="12" s="1"/>
  <c r="AL34" i="12" s="1"/>
  <c r="AN34" i="12" s="1"/>
  <c r="L32" i="12"/>
  <c r="BA32" i="12" s="1"/>
  <c r="AJ32" i="12" s="1"/>
  <c r="AL32" i="12" s="1"/>
  <c r="AN32" i="12" s="1"/>
  <c r="V169" i="12"/>
  <c r="M169" i="12"/>
  <c r="L167" i="12"/>
  <c r="BA167" i="12" s="1"/>
  <c r="AJ167" i="12" s="1"/>
  <c r="AL167" i="12" s="1"/>
  <c r="AN167" i="12" s="1"/>
  <c r="W153" i="9"/>
  <c r="AO153" i="9"/>
  <c r="V165" i="12"/>
  <c r="M165" i="12"/>
  <c r="V149" i="9"/>
  <c r="AN149" i="9"/>
  <c r="AB149" i="9"/>
  <c r="V161" i="12"/>
  <c r="M161" i="12"/>
  <c r="L159" i="12"/>
  <c r="BA159" i="12" s="1"/>
  <c r="AJ159" i="12" s="1"/>
  <c r="AL159" i="12" s="1"/>
  <c r="AN159" i="12" s="1"/>
  <c r="V145" i="9"/>
  <c r="AN145" i="9"/>
  <c r="AB145" i="9"/>
  <c r="V157" i="12"/>
  <c r="M157" i="12"/>
  <c r="V141" i="9"/>
  <c r="AN141" i="9"/>
  <c r="AB141" i="9"/>
  <c r="V153" i="12"/>
  <c r="M153" i="12"/>
  <c r="L151" i="12"/>
  <c r="BA151" i="12" s="1"/>
  <c r="AJ151" i="12" s="1"/>
  <c r="AL151" i="12" s="1"/>
  <c r="AN151" i="12" s="1"/>
  <c r="V137" i="9"/>
  <c r="AN137" i="9"/>
  <c r="AB137" i="9"/>
  <c r="M149" i="12"/>
  <c r="V149" i="12"/>
  <c r="V133" i="9"/>
  <c r="AN133" i="9"/>
  <c r="AB133" i="9"/>
  <c r="V145" i="12"/>
  <c r="M145" i="12"/>
  <c r="L143" i="12"/>
  <c r="BA143" i="12" s="1"/>
  <c r="AJ143" i="12" s="1"/>
  <c r="AL143" i="12" s="1"/>
  <c r="AN143" i="12" s="1"/>
  <c r="V131" i="9"/>
  <c r="AN131" i="9"/>
  <c r="AB131" i="9"/>
  <c r="V143" i="12"/>
  <c r="M143" i="12"/>
  <c r="V127" i="9"/>
  <c r="AN127" i="9"/>
  <c r="AB127" i="9"/>
  <c r="V139" i="12"/>
  <c r="M139" i="12"/>
  <c r="T135" i="12"/>
  <c r="AB135" i="12" s="1"/>
  <c r="I135" i="12"/>
  <c r="BF135" i="12" s="1"/>
  <c r="V123" i="9"/>
  <c r="AN123" i="9"/>
  <c r="AB123" i="9"/>
  <c r="V135" i="12"/>
  <c r="M135" i="12"/>
  <c r="X119" i="9"/>
  <c r="AP119" i="9"/>
  <c r="V131" i="12"/>
  <c r="M131" i="12"/>
  <c r="T127" i="12"/>
  <c r="AB127" i="12" s="1"/>
  <c r="I127" i="12"/>
  <c r="BF127" i="12" s="1"/>
  <c r="X115" i="9"/>
  <c r="AD115" i="9"/>
  <c r="V127" i="12"/>
  <c r="M127" i="12"/>
  <c r="W111" i="9"/>
  <c r="AC111" i="9"/>
  <c r="V123" i="12"/>
  <c r="M123" i="12"/>
  <c r="T119" i="12"/>
  <c r="AB119" i="12" s="1"/>
  <c r="I119" i="12"/>
  <c r="BF119" i="12" s="1"/>
  <c r="V119" i="12"/>
  <c r="M119" i="12"/>
  <c r="AN117" i="12"/>
  <c r="W103" i="9"/>
  <c r="AC103" i="9"/>
  <c r="V115" i="12"/>
  <c r="M115" i="12"/>
  <c r="T111" i="12"/>
  <c r="AB111" i="12" s="1"/>
  <c r="I111" i="12"/>
  <c r="BF111" i="12" s="1"/>
  <c r="V111" i="12"/>
  <c r="M111" i="12"/>
  <c r="W95" i="9"/>
  <c r="AC95" i="9"/>
  <c r="V107" i="12"/>
  <c r="M107" i="12"/>
  <c r="T103" i="12"/>
  <c r="AB103" i="12" s="1"/>
  <c r="I103" i="12"/>
  <c r="BF103" i="12" s="1"/>
  <c r="V103" i="12"/>
  <c r="M103" i="12"/>
  <c r="W87" i="9"/>
  <c r="AC87" i="9"/>
  <c r="V99" i="12"/>
  <c r="M99" i="12"/>
  <c r="I95" i="12"/>
  <c r="BF95" i="12" s="1"/>
  <c r="T95" i="12"/>
  <c r="AB95" i="12" s="1"/>
  <c r="V95" i="12"/>
  <c r="M95" i="12"/>
  <c r="V91" i="12"/>
  <c r="M91" i="12"/>
  <c r="T87" i="12"/>
  <c r="AB87" i="12" s="1"/>
  <c r="I87" i="12"/>
  <c r="BF87" i="12" s="1"/>
  <c r="V87" i="12"/>
  <c r="M87" i="12"/>
  <c r="AN49" i="12"/>
  <c r="N161" i="9"/>
  <c r="V28" i="12"/>
  <c r="V179" i="12" s="1"/>
  <c r="M28" i="12"/>
  <c r="L33" i="12"/>
  <c r="BA33" i="12" s="1"/>
  <c r="AJ33" i="12" s="1"/>
  <c r="AL33" i="12" s="1"/>
  <c r="AN33" i="12" s="1"/>
  <c r="I33" i="12"/>
  <c r="BF33" i="12" s="1"/>
  <c r="T33" i="12"/>
  <c r="AB33" i="12" s="1"/>
  <c r="H173" i="12"/>
  <c r="I218" i="12" s="1"/>
  <c r="H174" i="12"/>
  <c r="V158" i="9"/>
  <c r="AB158" i="9"/>
  <c r="AN158" i="9"/>
  <c r="V170" i="12"/>
  <c r="M170" i="12"/>
  <c r="V156" i="9"/>
  <c r="AN156" i="9"/>
  <c r="V168" i="12"/>
  <c r="M168" i="12"/>
  <c r="V154" i="9"/>
  <c r="AN154" i="9"/>
  <c r="AB154" i="9"/>
  <c r="V166" i="12"/>
  <c r="M166" i="12"/>
  <c r="V152" i="9"/>
  <c r="AN152" i="9"/>
  <c r="AB152" i="9"/>
  <c r="V164" i="12"/>
  <c r="M164" i="12"/>
  <c r="V150" i="9"/>
  <c r="AN150" i="9"/>
  <c r="AB150" i="9"/>
  <c r="V162" i="12"/>
  <c r="M162" i="12"/>
  <c r="V148" i="9"/>
  <c r="AB148" i="9"/>
  <c r="AN148" i="9"/>
  <c r="V160" i="12"/>
  <c r="M160" i="12"/>
  <c r="X146" i="9"/>
  <c r="AP146" i="9"/>
  <c r="V158" i="12"/>
  <c r="M158" i="12"/>
  <c r="V144" i="9"/>
  <c r="AB144" i="9"/>
  <c r="AN144" i="9"/>
  <c r="M156" i="12"/>
  <c r="V156" i="12"/>
  <c r="V142" i="9"/>
  <c r="AN142" i="9"/>
  <c r="M154" i="12"/>
  <c r="V154" i="12"/>
  <c r="V140" i="9"/>
  <c r="AB140" i="9"/>
  <c r="AN140" i="9"/>
  <c r="M152" i="12"/>
  <c r="V152" i="12"/>
  <c r="X138" i="9"/>
  <c r="AP138" i="9"/>
  <c r="M150" i="12"/>
  <c r="V150" i="12"/>
  <c r="V136" i="9"/>
  <c r="AB136" i="9"/>
  <c r="AN136" i="9"/>
  <c r="V148" i="12"/>
  <c r="M148" i="12"/>
  <c r="X134" i="9"/>
  <c r="AP134" i="9"/>
  <c r="V146" i="12"/>
  <c r="M146" i="12"/>
  <c r="X132" i="9"/>
  <c r="AP132" i="9"/>
  <c r="V144" i="12"/>
  <c r="M144" i="12"/>
  <c r="V130" i="9"/>
  <c r="AN130" i="9"/>
  <c r="AB130" i="9"/>
  <c r="V142" i="12"/>
  <c r="M142" i="12"/>
  <c r="V128" i="9"/>
  <c r="AB128" i="9"/>
  <c r="AN128" i="9"/>
  <c r="V140" i="12"/>
  <c r="M140" i="12"/>
  <c r="X126" i="9"/>
  <c r="AP126" i="9"/>
  <c r="V138" i="12"/>
  <c r="M138" i="12"/>
  <c r="V124" i="9"/>
  <c r="AB124" i="9"/>
  <c r="AN124" i="9"/>
  <c r="V136" i="12"/>
  <c r="M136" i="12"/>
  <c r="X122" i="9"/>
  <c r="AP122" i="9"/>
  <c r="V134" i="12"/>
  <c r="M134" i="12"/>
  <c r="V120" i="9"/>
  <c r="AN120" i="9"/>
  <c r="V132" i="12"/>
  <c r="M132" i="12"/>
  <c r="V130" i="12"/>
  <c r="M130" i="12"/>
  <c r="V116" i="9"/>
  <c r="AB116" i="9"/>
  <c r="V128" i="12"/>
  <c r="M128" i="12"/>
  <c r="V126" i="12"/>
  <c r="M126" i="12"/>
  <c r="V112" i="9"/>
  <c r="AN112" i="9"/>
  <c r="V124" i="12"/>
  <c r="M124" i="12"/>
  <c r="W110" i="9"/>
  <c r="AC110" i="9"/>
  <c r="V122" i="12"/>
  <c r="M122" i="12"/>
  <c r="V108" i="9"/>
  <c r="AB108" i="9"/>
  <c r="V120" i="12"/>
  <c r="M120" i="12"/>
  <c r="V118" i="12"/>
  <c r="M118" i="12"/>
  <c r="V104" i="9"/>
  <c r="AN104" i="9"/>
  <c r="V116" i="12"/>
  <c r="M116" i="12"/>
  <c r="W102" i="9"/>
  <c r="AC102" i="9"/>
  <c r="V114" i="12"/>
  <c r="M114" i="12"/>
  <c r="V100" i="9"/>
  <c r="AB100" i="9"/>
  <c r="V112" i="12"/>
  <c r="M112" i="12"/>
  <c r="V110" i="12"/>
  <c r="M110" i="12"/>
  <c r="V96" i="9"/>
  <c r="AN96" i="9"/>
  <c r="V108" i="12"/>
  <c r="M108" i="12"/>
  <c r="W94" i="9"/>
  <c r="AC94" i="9"/>
  <c r="V106" i="12"/>
  <c r="M106" i="12"/>
  <c r="V92" i="9"/>
  <c r="AB92" i="9"/>
  <c r="V104" i="12"/>
  <c r="M104" i="12"/>
  <c r="V102" i="12"/>
  <c r="M102" i="12"/>
  <c r="V88" i="9"/>
  <c r="AN88" i="9"/>
  <c r="V100" i="12"/>
  <c r="M100" i="12"/>
  <c r="W86" i="9"/>
  <c r="AC86" i="9"/>
  <c r="V98" i="12"/>
  <c r="M98" i="12"/>
  <c r="V84" i="9"/>
  <c r="AB84" i="9"/>
  <c r="V96" i="12"/>
  <c r="M96" i="12"/>
  <c r="V94" i="12"/>
  <c r="M94" i="12"/>
  <c r="V80" i="9"/>
  <c r="AB80" i="9"/>
  <c r="V92" i="12"/>
  <c r="M92" i="12"/>
  <c r="V78" i="9"/>
  <c r="AB78" i="9"/>
  <c r="V90" i="12"/>
  <c r="M90" i="12"/>
  <c r="V88" i="12"/>
  <c r="M88" i="12"/>
  <c r="V74" i="9"/>
  <c r="AB74" i="9"/>
  <c r="V86" i="12"/>
  <c r="M86" i="12"/>
  <c r="V84" i="12"/>
  <c r="M84" i="12"/>
  <c r="V70" i="9"/>
  <c r="AN70" i="9"/>
  <c r="AB70" i="9"/>
  <c r="V82" i="12"/>
  <c r="M82" i="12"/>
  <c r="V68" i="9"/>
  <c r="AB68" i="9"/>
  <c r="AN68" i="9"/>
  <c r="V80" i="12"/>
  <c r="M80" i="12"/>
  <c r="AO66" i="9"/>
  <c r="W66" i="9"/>
  <c r="V78" i="12"/>
  <c r="M78" i="12"/>
  <c r="V64" i="9"/>
  <c r="AB64" i="9"/>
  <c r="V76" i="12"/>
  <c r="M76" i="12"/>
  <c r="V62" i="9"/>
  <c r="AB62" i="9"/>
  <c r="V74" i="12"/>
  <c r="M74" i="12"/>
  <c r="W60" i="9"/>
  <c r="AC60" i="9"/>
  <c r="V72" i="12"/>
  <c r="M72" i="12"/>
  <c r="V58" i="9"/>
  <c r="AB58" i="9"/>
  <c r="V70" i="12"/>
  <c r="M70" i="12"/>
  <c r="V56" i="9"/>
  <c r="AB56" i="9"/>
  <c r="V68" i="12"/>
  <c r="M68" i="12"/>
  <c r="V54" i="9"/>
  <c r="AB54" i="9"/>
  <c r="V66" i="12"/>
  <c r="M66" i="12"/>
  <c r="V52" i="9"/>
  <c r="AB52" i="9"/>
  <c r="V64" i="12"/>
  <c r="M64" i="12"/>
  <c r="V50" i="9"/>
  <c r="AN50" i="9"/>
  <c r="AB50" i="9"/>
  <c r="V62" i="12"/>
  <c r="M62" i="12"/>
  <c r="V48" i="9"/>
  <c r="AN48" i="9"/>
  <c r="AB48" i="9"/>
  <c r="V60" i="12"/>
  <c r="M60" i="12"/>
  <c r="V46" i="9"/>
  <c r="AN46" i="9"/>
  <c r="AB46" i="9"/>
  <c r="V58" i="12"/>
  <c r="M58" i="12"/>
  <c r="V44" i="9"/>
  <c r="AN44" i="9"/>
  <c r="AB44" i="9"/>
  <c r="V56" i="12"/>
  <c r="M56" i="12"/>
  <c r="V42" i="9"/>
  <c r="AN42" i="9"/>
  <c r="AB42" i="9"/>
  <c r="V54" i="12"/>
  <c r="M54" i="12"/>
  <c r="V40" i="9"/>
  <c r="AN40" i="9"/>
  <c r="AB40" i="9"/>
  <c r="V52" i="12"/>
  <c r="M52" i="12"/>
  <c r="V38" i="9"/>
  <c r="AN38" i="9"/>
  <c r="AB38" i="9"/>
  <c r="V50" i="12"/>
  <c r="M50" i="12"/>
  <c r="V36" i="9"/>
  <c r="AN36" i="9"/>
  <c r="AB36" i="9"/>
  <c r="V48" i="12"/>
  <c r="M48" i="12"/>
  <c r="V34" i="9"/>
  <c r="AN34" i="9"/>
  <c r="AB34" i="9"/>
  <c r="V46" i="12"/>
  <c r="M46" i="12"/>
  <c r="V32" i="9"/>
  <c r="AB32" i="9"/>
  <c r="AN32" i="9"/>
  <c r="V44" i="12"/>
  <c r="M44" i="12"/>
  <c r="V30" i="9"/>
  <c r="AN30" i="9"/>
  <c r="AB30" i="9"/>
  <c r="V42" i="12"/>
  <c r="M42" i="12"/>
  <c r="V28" i="9"/>
  <c r="AB28" i="9"/>
  <c r="V40" i="12"/>
  <c r="M40" i="12"/>
  <c r="V38" i="12"/>
  <c r="M38" i="12"/>
  <c r="V26" i="9"/>
  <c r="AB26" i="9"/>
  <c r="V36" i="12"/>
  <c r="M36" i="12"/>
  <c r="V34" i="12"/>
  <c r="M34" i="12"/>
  <c r="V22" i="9"/>
  <c r="AB22" i="9"/>
  <c r="V32" i="12"/>
  <c r="M32" i="12"/>
  <c r="V30" i="12"/>
  <c r="M30" i="12"/>
  <c r="V159" i="9"/>
  <c r="AN159" i="9"/>
  <c r="AB159" i="9"/>
  <c r="V171" i="12"/>
  <c r="M171" i="12"/>
  <c r="T167" i="12"/>
  <c r="AB167" i="12" s="1"/>
  <c r="I167" i="12"/>
  <c r="BF167" i="12" s="1"/>
  <c r="V155" i="9"/>
  <c r="AN155" i="9"/>
  <c r="AB155" i="9"/>
  <c r="V167" i="12"/>
  <c r="M167" i="12"/>
  <c r="W151" i="9"/>
  <c r="AO151" i="9"/>
  <c r="V163" i="12"/>
  <c r="M163" i="12"/>
  <c r="T159" i="12"/>
  <c r="AB159" i="12" s="1"/>
  <c r="I159" i="12"/>
  <c r="BF159" i="12" s="1"/>
  <c r="V147" i="9"/>
  <c r="AN147" i="9"/>
  <c r="AB147" i="9"/>
  <c r="V159" i="12"/>
  <c r="M159" i="12"/>
  <c r="V143" i="9"/>
  <c r="AN143" i="9"/>
  <c r="AB143" i="9"/>
  <c r="V155" i="12"/>
  <c r="M155" i="12"/>
  <c r="T151" i="12"/>
  <c r="AB151" i="12" s="1"/>
  <c r="I151" i="12"/>
  <c r="BF151" i="12" s="1"/>
  <c r="V139" i="9"/>
  <c r="AN139" i="9"/>
  <c r="AB139" i="9"/>
  <c r="V151" i="12"/>
  <c r="M151" i="12"/>
  <c r="V135" i="9"/>
  <c r="AN135" i="9"/>
  <c r="AB135" i="9"/>
  <c r="V147" i="12"/>
  <c r="M147" i="12"/>
  <c r="T143" i="12"/>
  <c r="AB143" i="12" s="1"/>
  <c r="I143" i="12"/>
  <c r="BF143" i="12" s="1"/>
  <c r="T83" i="12"/>
  <c r="AB83" i="12" s="1"/>
  <c r="I83" i="12"/>
  <c r="BF83" i="12" s="1"/>
  <c r="T75" i="12"/>
  <c r="AB75" i="12" s="1"/>
  <c r="I75" i="12"/>
  <c r="BF75" i="12" s="1"/>
  <c r="T67" i="12"/>
  <c r="AB67" i="12" s="1"/>
  <c r="I67" i="12"/>
  <c r="BF67" i="12" s="1"/>
  <c r="T59" i="12"/>
  <c r="AB59" i="12" s="1"/>
  <c r="I59" i="12"/>
  <c r="BF59" i="12" s="1"/>
  <c r="T51" i="12"/>
  <c r="AB51" i="12" s="1"/>
  <c r="I51" i="12"/>
  <c r="BF51" i="12" s="1"/>
  <c r="T43" i="12"/>
  <c r="AB43" i="12" s="1"/>
  <c r="I43" i="12"/>
  <c r="BF43" i="12" s="1"/>
  <c r="L35" i="12"/>
  <c r="BA35" i="12" s="1"/>
  <c r="AJ35" i="12" s="1"/>
  <c r="AL35" i="12" s="1"/>
  <c r="AN35" i="12" s="1"/>
  <c r="I35" i="12"/>
  <c r="BF35" i="12" s="1"/>
  <c r="T35" i="12"/>
  <c r="AB35" i="12" s="1"/>
  <c r="D5" i="15"/>
  <c r="J161" i="9"/>
  <c r="I28" i="12"/>
  <c r="BF28" i="12" s="1"/>
  <c r="T28" i="12"/>
  <c r="T26" i="12"/>
  <c r="AB26" i="12" s="1"/>
  <c r="I26" i="12"/>
  <c r="BF26" i="12" s="1"/>
  <c r="D196" i="12"/>
  <c r="T24" i="12"/>
  <c r="I24" i="12"/>
  <c r="BF24" i="12" s="1"/>
  <c r="V17" i="9"/>
  <c r="AB17" i="9"/>
  <c r="M27" i="12"/>
  <c r="V27" i="12"/>
  <c r="T169" i="12"/>
  <c r="AB169" i="12" s="1"/>
  <c r="I169" i="12"/>
  <c r="BF169" i="12" s="1"/>
  <c r="T165" i="12"/>
  <c r="AB165" i="12" s="1"/>
  <c r="I165" i="12"/>
  <c r="BF165" i="12" s="1"/>
  <c r="I161" i="12"/>
  <c r="BF161" i="12" s="1"/>
  <c r="T161" i="12"/>
  <c r="AB161" i="12" s="1"/>
  <c r="T157" i="12"/>
  <c r="AB157" i="12" s="1"/>
  <c r="I157" i="12"/>
  <c r="BF157" i="12" s="1"/>
  <c r="I153" i="12"/>
  <c r="BF153" i="12" s="1"/>
  <c r="T153" i="12"/>
  <c r="AB153" i="12" s="1"/>
  <c r="T149" i="12"/>
  <c r="AB149" i="12" s="1"/>
  <c r="I149" i="12"/>
  <c r="BF149" i="12" s="1"/>
  <c r="T145" i="12"/>
  <c r="I145" i="12"/>
  <c r="BF145" i="12" s="1"/>
  <c r="V129" i="9"/>
  <c r="AN129" i="9"/>
  <c r="AB129" i="9"/>
  <c r="V141" i="12"/>
  <c r="M141" i="12"/>
  <c r="V125" i="9"/>
  <c r="AN125" i="9"/>
  <c r="AB125" i="9"/>
  <c r="V137" i="12"/>
  <c r="M137" i="12"/>
  <c r="V121" i="9"/>
  <c r="AN121" i="9"/>
  <c r="AB121" i="9"/>
  <c r="V133" i="12"/>
  <c r="M133" i="12"/>
  <c r="V117" i="9"/>
  <c r="AB117" i="9"/>
  <c r="V129" i="12"/>
  <c r="M129" i="12"/>
  <c r="V113" i="9"/>
  <c r="AB113" i="9"/>
  <c r="V125" i="12"/>
  <c r="M125" i="12"/>
  <c r="V109" i="9"/>
  <c r="AN109" i="9"/>
  <c r="AB109" i="9"/>
  <c r="V121" i="12"/>
  <c r="M121" i="12"/>
  <c r="V105" i="9"/>
  <c r="AB105" i="9"/>
  <c r="V117" i="12"/>
  <c r="M117" i="12"/>
  <c r="V101" i="9"/>
  <c r="AB101" i="9"/>
  <c r="V113" i="12"/>
  <c r="M113" i="12"/>
  <c r="V97" i="9"/>
  <c r="AB97" i="9"/>
  <c r="V109" i="12"/>
  <c r="M109" i="12"/>
  <c r="V93" i="9"/>
  <c r="AB93" i="9"/>
  <c r="V105" i="12"/>
  <c r="M105" i="12"/>
  <c r="V89" i="9"/>
  <c r="AB89" i="9"/>
  <c r="V101" i="12"/>
  <c r="M101" i="12"/>
  <c r="V85" i="9"/>
  <c r="AB85" i="9"/>
  <c r="V97" i="12"/>
  <c r="M97" i="12"/>
  <c r="V81" i="9"/>
  <c r="AB81" i="9"/>
  <c r="AN81" i="9"/>
  <c r="V93" i="12"/>
  <c r="M93" i="12"/>
  <c r="V77" i="9"/>
  <c r="AB77" i="9"/>
  <c r="V89" i="12"/>
  <c r="M89" i="12"/>
  <c r="V85" i="12"/>
  <c r="M85" i="12"/>
  <c r="L83" i="12"/>
  <c r="BA83" i="12" s="1"/>
  <c r="AJ83" i="12" s="1"/>
  <c r="AL83" i="12" s="1"/>
  <c r="AN83" i="12" s="1"/>
  <c r="V81" i="12"/>
  <c r="M81" i="12"/>
  <c r="V65" i="9"/>
  <c r="AB65" i="9"/>
  <c r="V77" i="12"/>
  <c r="M77" i="12"/>
  <c r="L75" i="12"/>
  <c r="BA75" i="12" s="1"/>
  <c r="AJ75" i="12" s="1"/>
  <c r="AL75" i="12" s="1"/>
  <c r="AN75" i="12" s="1"/>
  <c r="V73" i="12"/>
  <c r="M73" i="12"/>
  <c r="V57" i="9"/>
  <c r="AB57" i="9"/>
  <c r="V69" i="12"/>
  <c r="M69" i="12"/>
  <c r="L67" i="12"/>
  <c r="BA67" i="12" s="1"/>
  <c r="AJ67" i="12" s="1"/>
  <c r="AL67" i="12" s="1"/>
  <c r="AN67" i="12" s="1"/>
  <c r="V65" i="12"/>
  <c r="M65" i="12"/>
  <c r="Y49" i="9"/>
  <c r="AE49" i="9"/>
  <c r="V61" i="12"/>
  <c r="M61" i="12"/>
  <c r="L59" i="12"/>
  <c r="BA59" i="12" s="1"/>
  <c r="AJ59" i="12" s="1"/>
  <c r="AL59" i="12" s="1"/>
  <c r="AN59" i="12" s="1"/>
  <c r="V45" i="9"/>
  <c r="AN45" i="9"/>
  <c r="V57" i="12"/>
  <c r="M57" i="12"/>
  <c r="Y41" i="9"/>
  <c r="AE41" i="9"/>
  <c r="M53" i="12"/>
  <c r="V53" i="12"/>
  <c r="L51" i="12"/>
  <c r="BA51" i="12" s="1"/>
  <c r="AJ51" i="12" s="1"/>
  <c r="AL51" i="12" s="1"/>
  <c r="AN51" i="12" s="1"/>
  <c r="V37" i="9"/>
  <c r="AN37" i="9"/>
  <c r="V49" i="12"/>
  <c r="M49" i="12"/>
  <c r="V33" i="9"/>
  <c r="AB33" i="9"/>
  <c r="V45" i="12"/>
  <c r="M45" i="12"/>
  <c r="L43" i="12"/>
  <c r="BA43" i="12" s="1"/>
  <c r="AJ43" i="12" s="1"/>
  <c r="AL43" i="12" s="1"/>
  <c r="AN43" i="12" s="1"/>
  <c r="V29" i="9"/>
  <c r="AB29" i="9"/>
  <c r="V41" i="12"/>
  <c r="M41" i="12"/>
  <c r="V37" i="12"/>
  <c r="M37" i="12"/>
  <c r="V25" i="9"/>
  <c r="AB25" i="9"/>
  <c r="V33" i="12"/>
  <c r="M33" i="12"/>
  <c r="M173" i="9"/>
  <c r="AZ10" i="9"/>
  <c r="AI10" i="9" s="1"/>
  <c r="AK147" i="9" s="1"/>
  <c r="AM147" i="9" s="1"/>
  <c r="O10" i="9"/>
  <c r="K11" i="15"/>
  <c r="L11" i="15"/>
  <c r="K7" i="15"/>
  <c r="L7" i="15" s="1"/>
  <c r="K6" i="15"/>
  <c r="L6" i="15" s="1"/>
  <c r="K8" i="15"/>
  <c r="L8" i="15" s="1"/>
  <c r="V22" i="12"/>
  <c r="J173" i="12"/>
  <c r="L218" i="12" s="1"/>
  <c r="E177" i="12"/>
  <c r="J174" i="12"/>
  <c r="M22" i="12"/>
  <c r="V10" i="9"/>
  <c r="U161" i="9"/>
  <c r="V16" i="9"/>
  <c r="AB16" i="9"/>
  <c r="V26" i="12"/>
  <c r="M26" i="12"/>
  <c r="V24" i="12"/>
  <c r="M24" i="12"/>
  <c r="V12" i="9"/>
  <c r="AB12" i="9"/>
  <c r="T29" i="12"/>
  <c r="AB29" i="12" s="1"/>
  <c r="I29" i="12"/>
  <c r="BF29" i="12" s="1"/>
  <c r="L27" i="12"/>
  <c r="BA27" i="12" s="1"/>
  <c r="AJ27" i="12" s="1"/>
  <c r="AL27" i="12" s="1"/>
  <c r="AN27" i="12" s="1"/>
  <c r="I27" i="12"/>
  <c r="BF27" i="12" s="1"/>
  <c r="T27" i="12"/>
  <c r="AB27" i="12" s="1"/>
  <c r="L25" i="12"/>
  <c r="BA25" i="12" s="1"/>
  <c r="AJ25" i="12" s="1"/>
  <c r="AL25" i="12" s="1"/>
  <c r="AN25" i="12" s="1"/>
  <c r="L23" i="12"/>
  <c r="BA23" i="12" s="1"/>
  <c r="AJ23" i="12" s="1"/>
  <c r="AL23" i="12" s="1"/>
  <c r="AN23" i="12" s="1"/>
  <c r="T171" i="12"/>
  <c r="AB171" i="12" s="1"/>
  <c r="I171" i="12"/>
  <c r="BF171" i="12" s="1"/>
  <c r="I163" i="12"/>
  <c r="BF163" i="12" s="1"/>
  <c r="T163" i="12"/>
  <c r="AB163" i="12" s="1"/>
  <c r="T155" i="12"/>
  <c r="AB155" i="12" s="1"/>
  <c r="I155" i="12"/>
  <c r="BF155" i="12" s="1"/>
  <c r="T147" i="12"/>
  <c r="I147" i="12"/>
  <c r="BF147" i="12" s="1"/>
  <c r="T141" i="12"/>
  <c r="AB141" i="12" s="1"/>
  <c r="I141" i="12"/>
  <c r="BF141" i="12" s="1"/>
  <c r="T139" i="12"/>
  <c r="I139" i="12"/>
  <c r="BF139" i="12" s="1"/>
  <c r="T137" i="12"/>
  <c r="AB137" i="12" s="1"/>
  <c r="I137" i="12"/>
  <c r="BF137" i="12" s="1"/>
  <c r="T133" i="12"/>
  <c r="AB133" i="12" s="1"/>
  <c r="I133" i="12"/>
  <c r="BF133" i="12" s="1"/>
  <c r="T131" i="12"/>
  <c r="AB131" i="12" s="1"/>
  <c r="I131" i="12"/>
  <c r="BF131" i="12" s="1"/>
  <c r="T129" i="12"/>
  <c r="I129" i="12"/>
  <c r="BF129" i="12" s="1"/>
  <c r="T125" i="12"/>
  <c r="AB125" i="12" s="1"/>
  <c r="I125" i="12"/>
  <c r="BF125" i="12" s="1"/>
  <c r="T123" i="12"/>
  <c r="I123" i="12"/>
  <c r="BF123" i="12" s="1"/>
  <c r="T121" i="12"/>
  <c r="AB121" i="12" s="1"/>
  <c r="I121" i="12"/>
  <c r="BF121" i="12" s="1"/>
  <c r="T117" i="12"/>
  <c r="AB117" i="12" s="1"/>
  <c r="I117" i="12"/>
  <c r="BF117" i="12" s="1"/>
  <c r="AL115" i="12"/>
  <c r="AN115" i="12" s="1"/>
  <c r="T115" i="12"/>
  <c r="AB115" i="12" s="1"/>
  <c r="I115" i="12"/>
  <c r="BF115" i="12" s="1"/>
  <c r="T113" i="12"/>
  <c r="AB113" i="12" s="1"/>
  <c r="I113" i="12"/>
  <c r="BF113" i="12" s="1"/>
  <c r="T109" i="12"/>
  <c r="AB109" i="12" s="1"/>
  <c r="I109" i="12"/>
  <c r="BF109" i="12" s="1"/>
  <c r="AL107" i="12"/>
  <c r="AN107" i="12" s="1"/>
  <c r="T107" i="12"/>
  <c r="AB107" i="12" s="1"/>
  <c r="I107" i="12"/>
  <c r="BF107" i="12" s="1"/>
  <c r="T105" i="12"/>
  <c r="AB105" i="12" s="1"/>
  <c r="I105" i="12"/>
  <c r="BF105" i="12" s="1"/>
  <c r="I101" i="12"/>
  <c r="BF101" i="12" s="1"/>
  <c r="T101" i="12"/>
  <c r="AB101" i="12" s="1"/>
  <c r="AL99" i="12"/>
  <c r="AN99" i="12" s="1"/>
  <c r="T99" i="12"/>
  <c r="AB99" i="12" s="1"/>
  <c r="I99" i="12"/>
  <c r="BF99" i="12" s="1"/>
  <c r="T97" i="12"/>
  <c r="AB97" i="12" s="1"/>
  <c r="I97" i="12"/>
  <c r="BF97" i="12" s="1"/>
  <c r="T93" i="12"/>
  <c r="AB93" i="12" s="1"/>
  <c r="I93" i="12"/>
  <c r="BF93" i="12" s="1"/>
  <c r="I91" i="12"/>
  <c r="BF91" i="12" s="1"/>
  <c r="T91" i="12"/>
  <c r="AB91" i="12" s="1"/>
  <c r="T89" i="12"/>
  <c r="AB89" i="12" s="1"/>
  <c r="I89" i="12"/>
  <c r="BF89" i="12" s="1"/>
  <c r="T85" i="12"/>
  <c r="AB85" i="12" s="1"/>
  <c r="I85" i="12"/>
  <c r="BF85" i="12" s="1"/>
  <c r="V83" i="12"/>
  <c r="M83" i="12"/>
  <c r="T81" i="12"/>
  <c r="AB81" i="12" s="1"/>
  <c r="I81" i="12"/>
  <c r="BF81" i="12" s="1"/>
  <c r="I79" i="12"/>
  <c r="BF79" i="12" s="1"/>
  <c r="T79" i="12"/>
  <c r="AB79" i="12" s="1"/>
  <c r="V67" i="9"/>
  <c r="AB67" i="9"/>
  <c r="V79" i="12"/>
  <c r="M79" i="12"/>
  <c r="T77" i="12"/>
  <c r="AB77" i="12" s="1"/>
  <c r="I77" i="12"/>
  <c r="BF77" i="12" s="1"/>
  <c r="V75" i="12"/>
  <c r="M75" i="12"/>
  <c r="T73" i="12"/>
  <c r="AB73" i="12" s="1"/>
  <c r="I73" i="12"/>
  <c r="BF73" i="12" s="1"/>
  <c r="T71" i="12"/>
  <c r="AB71" i="12" s="1"/>
  <c r="I71" i="12"/>
  <c r="BF71" i="12" s="1"/>
  <c r="V71" i="12"/>
  <c r="M71" i="12"/>
  <c r="T69" i="12"/>
  <c r="AB69" i="12" s="1"/>
  <c r="I69" i="12"/>
  <c r="BF69" i="12" s="1"/>
  <c r="V67" i="12"/>
  <c r="M67" i="12"/>
  <c r="T65" i="12"/>
  <c r="AB65" i="12" s="1"/>
  <c r="I65" i="12"/>
  <c r="BF65" i="12" s="1"/>
  <c r="T63" i="12"/>
  <c r="AB63" i="12" s="1"/>
  <c r="I63" i="12"/>
  <c r="BF63" i="12" s="1"/>
  <c r="V63" i="12"/>
  <c r="M63" i="12"/>
  <c r="T61" i="12"/>
  <c r="AB61" i="12" s="1"/>
  <c r="I61" i="12"/>
  <c r="BF61" i="12" s="1"/>
  <c r="V47" i="9"/>
  <c r="AB47" i="9"/>
  <c r="V59" i="12"/>
  <c r="M59" i="12"/>
  <c r="I57" i="12"/>
  <c r="BF57" i="12" s="1"/>
  <c r="T57" i="12"/>
  <c r="AB57" i="12" s="1"/>
  <c r="T55" i="12"/>
  <c r="AB55" i="12" s="1"/>
  <c r="I55" i="12"/>
  <c r="BF55" i="12" s="1"/>
  <c r="V43" i="9"/>
  <c r="AN43" i="9"/>
  <c r="M55" i="12"/>
  <c r="V55" i="12"/>
  <c r="T53" i="12"/>
  <c r="AB53" i="12" s="1"/>
  <c r="I53" i="12"/>
  <c r="BF53" i="12" s="1"/>
  <c r="V39" i="9"/>
  <c r="AN39" i="9"/>
  <c r="M51" i="12"/>
  <c r="V51" i="12"/>
  <c r="T49" i="12"/>
  <c r="AB49" i="12" s="1"/>
  <c r="I49" i="12"/>
  <c r="BF49" i="12" s="1"/>
  <c r="T47" i="12"/>
  <c r="AB47" i="12" s="1"/>
  <c r="I47" i="12"/>
  <c r="BF47" i="12" s="1"/>
  <c r="V35" i="9"/>
  <c r="AN35" i="9"/>
  <c r="V47" i="12"/>
  <c r="M47" i="12"/>
  <c r="T45" i="12"/>
  <c r="AB45" i="12" s="1"/>
  <c r="I45" i="12"/>
  <c r="BF45" i="12" s="1"/>
  <c r="W31" i="9"/>
  <c r="AO31" i="9"/>
  <c r="V43" i="12"/>
  <c r="M43" i="12"/>
  <c r="T41" i="12"/>
  <c r="AB41" i="12" s="1"/>
  <c r="I41" i="12"/>
  <c r="BF41" i="12" s="1"/>
  <c r="T39" i="12"/>
  <c r="AB39" i="12" s="1"/>
  <c r="I39" i="12"/>
  <c r="BF39" i="12" s="1"/>
  <c r="M39" i="12"/>
  <c r="V39" i="12"/>
  <c r="I37" i="12"/>
  <c r="BF37" i="12" s="1"/>
  <c r="T37" i="12"/>
  <c r="AB37" i="12" s="1"/>
  <c r="M35" i="12"/>
  <c r="V35" i="12"/>
  <c r="I31" i="12"/>
  <c r="BF31" i="12" s="1"/>
  <c r="T31" i="12"/>
  <c r="AB31" i="12" s="1"/>
  <c r="M31" i="12"/>
  <c r="V31" i="12"/>
  <c r="AN31" i="12"/>
  <c r="F186" i="9"/>
  <c r="G187" i="9" s="1"/>
  <c r="N182" i="12"/>
  <c r="E218" i="12" s="1"/>
  <c r="N183" i="12"/>
  <c r="D218" i="12" s="1"/>
  <c r="E195" i="12"/>
  <c r="G183" i="12"/>
  <c r="E183" i="12"/>
  <c r="C21" i="15"/>
  <c r="C33" i="15" s="1"/>
  <c r="B21" i="15"/>
  <c r="D195" i="12"/>
  <c r="E182" i="12"/>
  <c r="G182" i="12"/>
  <c r="B22" i="15"/>
  <c r="E196" i="12"/>
  <c r="C22" i="15"/>
  <c r="C34" i="15" s="1"/>
  <c r="L29" i="12"/>
  <c r="BA29" i="12" s="1"/>
  <c r="AJ29" i="12" s="1"/>
  <c r="AL29" i="12" s="1"/>
  <c r="AN29" i="12" s="1"/>
  <c r="V25" i="12"/>
  <c r="M25" i="12"/>
  <c r="V23" i="12"/>
  <c r="M23" i="12"/>
  <c r="B28" i="15"/>
  <c r="B35" i="15"/>
  <c r="D23" i="15"/>
  <c r="D35" i="15" s="1"/>
  <c r="AP11" i="9"/>
  <c r="AD11" i="9"/>
  <c r="AP55" i="9"/>
  <c r="AD55" i="9"/>
  <c r="X55" i="9"/>
  <c r="AR118" i="9"/>
  <c r="AF118" i="9"/>
  <c r="AP20" i="9"/>
  <c r="AD20" i="9"/>
  <c r="X20" i="9"/>
  <c r="AP51" i="9"/>
  <c r="AD51" i="9"/>
  <c r="X51" i="9"/>
  <c r="AP59" i="9"/>
  <c r="AD59" i="9"/>
  <c r="X59" i="9"/>
  <c r="AP63" i="9"/>
  <c r="AD63" i="9"/>
  <c r="X63" i="9"/>
  <c r="AR157" i="9"/>
  <c r="AF157" i="9"/>
  <c r="AQ11" i="9"/>
  <c r="AE11" i="9"/>
  <c r="Y11" i="9"/>
  <c r="AQ15" i="9"/>
  <c r="AE15" i="9"/>
  <c r="Y15" i="9"/>
  <c r="AQ19" i="9"/>
  <c r="AE19" i="9"/>
  <c r="Y19" i="9"/>
  <c r="AQ23" i="9"/>
  <c r="AE23" i="9"/>
  <c r="Y23" i="9"/>
  <c r="AQ27" i="9"/>
  <c r="AE27" i="9"/>
  <c r="Y27" i="9"/>
  <c r="AQ72" i="9"/>
  <c r="AE72" i="9"/>
  <c r="Y72" i="9"/>
  <c r="AQ76" i="9"/>
  <c r="AE76" i="9"/>
  <c r="Y76" i="9"/>
  <c r="AR90" i="9"/>
  <c r="AF90" i="9"/>
  <c r="AR106" i="9"/>
  <c r="AF106" i="9"/>
  <c r="AQ13" i="9"/>
  <c r="AE13" i="9"/>
  <c r="Y13" i="9"/>
  <c r="AQ21" i="9"/>
  <c r="AE21" i="9"/>
  <c r="Y21" i="9"/>
  <c r="AP75" i="9"/>
  <c r="AD75" i="9"/>
  <c r="X75" i="9"/>
  <c r="AR82" i="9"/>
  <c r="AF82" i="9"/>
  <c r="AP53" i="9"/>
  <c r="AD53" i="9"/>
  <c r="X53" i="9"/>
  <c r="AP61" i="9"/>
  <c r="AD61" i="9"/>
  <c r="X61" i="9"/>
  <c r="AP69" i="9"/>
  <c r="AD69" i="9"/>
  <c r="X69" i="9"/>
  <c r="AP73" i="9"/>
  <c r="AD73" i="9"/>
  <c r="X73" i="9"/>
  <c r="AR98" i="9"/>
  <c r="AF98" i="9"/>
  <c r="AR114" i="9"/>
  <c r="AF114" i="9"/>
  <c r="AP14" i="9"/>
  <c r="AD14" i="9"/>
  <c r="X14" i="9"/>
  <c r="AP79" i="9"/>
  <c r="AD79" i="9"/>
  <c r="X79" i="9"/>
  <c r="J188" i="12" l="1"/>
  <c r="J218" i="12"/>
  <c r="K218" i="12" s="1"/>
  <c r="D17" i="15"/>
  <c r="J189" i="12"/>
  <c r="V183" i="12"/>
  <c r="AD71" i="9"/>
  <c r="X71" i="9"/>
  <c r="AK62" i="9"/>
  <c r="AM62" i="9" s="1"/>
  <c r="F192" i="12"/>
  <c r="V182" i="12"/>
  <c r="E197" i="12"/>
  <c r="F198" i="12" s="1"/>
  <c r="D29" i="15"/>
  <c r="I178" i="12"/>
  <c r="J178" i="12" s="1"/>
  <c r="O183" i="12"/>
  <c r="O182" i="12"/>
  <c r="AB28" i="12"/>
  <c r="O179" i="12"/>
  <c r="AB179" i="12" s="1"/>
  <c r="G181" i="12"/>
  <c r="AN12" i="9"/>
  <c r="V178" i="12"/>
  <c r="AB22" i="12"/>
  <c r="O178" i="12"/>
  <c r="D191" i="12"/>
  <c r="F191" i="12" s="1"/>
  <c r="F189" i="12"/>
  <c r="G28" i="15"/>
  <c r="H28" i="15" s="1"/>
  <c r="B18" i="15"/>
  <c r="G16" i="15"/>
  <c r="H16" i="15" s="1"/>
  <c r="B17" i="15"/>
  <c r="AK53" i="9"/>
  <c r="AM53" i="9" s="1"/>
  <c r="AM11" i="9"/>
  <c r="AO11" i="9"/>
  <c r="N8" i="14"/>
  <c r="O7" i="14" s="1"/>
  <c r="O6" i="14" s="1"/>
  <c r="O4" i="14" s="1"/>
  <c r="P12" i="14"/>
  <c r="I8" i="14"/>
  <c r="J7" i="14" s="1"/>
  <c r="J6" i="14" s="1"/>
  <c r="J4" i="14" s="1"/>
  <c r="K12" i="14"/>
  <c r="AK101" i="9"/>
  <c r="AM101" i="9" s="1"/>
  <c r="AK113" i="9"/>
  <c r="AM113" i="9" s="1"/>
  <c r="AK40" i="9"/>
  <c r="AM40" i="9" s="1"/>
  <c r="K185" i="12"/>
  <c r="AK47" i="9"/>
  <c r="AM47" i="9" s="1"/>
  <c r="AK116" i="9"/>
  <c r="AM116" i="9" s="1"/>
  <c r="AK27" i="9"/>
  <c r="AM27" i="9" s="1"/>
  <c r="AK96" i="9"/>
  <c r="AM96" i="9" s="1"/>
  <c r="AK138" i="9"/>
  <c r="AM138" i="9" s="1"/>
  <c r="I185" i="12"/>
  <c r="D4" i="15"/>
  <c r="L189" i="12"/>
  <c r="AK50" i="9"/>
  <c r="AM50" i="9" s="1"/>
  <c r="AK84" i="9"/>
  <c r="AM84" i="9" s="1"/>
  <c r="AK148" i="9"/>
  <c r="AM148" i="9" s="1"/>
  <c r="AK133" i="9"/>
  <c r="AM133" i="9" s="1"/>
  <c r="AK30" i="9"/>
  <c r="AM30" i="9" s="1"/>
  <c r="AK65" i="9"/>
  <c r="AM65" i="9" s="1"/>
  <c r="AK128" i="9"/>
  <c r="AM128" i="9" s="1"/>
  <c r="AK75" i="9"/>
  <c r="AM75" i="9" s="1"/>
  <c r="AK123" i="9"/>
  <c r="AM123" i="9" s="1"/>
  <c r="AK31" i="9"/>
  <c r="AM31" i="9" s="1"/>
  <c r="AK34" i="9"/>
  <c r="AM34" i="9" s="1"/>
  <c r="AK66" i="9"/>
  <c r="AM66" i="9" s="1"/>
  <c r="AK69" i="9"/>
  <c r="AM69" i="9" s="1"/>
  <c r="AK100" i="9"/>
  <c r="AM100" i="9" s="1"/>
  <c r="AK132" i="9"/>
  <c r="AM132" i="9" s="1"/>
  <c r="AK85" i="9"/>
  <c r="AM85" i="9" s="1"/>
  <c r="AK117" i="9"/>
  <c r="AM117" i="9" s="1"/>
  <c r="AK149" i="9"/>
  <c r="AM149" i="9" s="1"/>
  <c r="AK43" i="9"/>
  <c r="AM43" i="9" s="1"/>
  <c r="AK46" i="9"/>
  <c r="AM46" i="9" s="1"/>
  <c r="AK78" i="9"/>
  <c r="AM78" i="9" s="1"/>
  <c r="AK80" i="9"/>
  <c r="AM80" i="9" s="1"/>
  <c r="AK112" i="9"/>
  <c r="AM112" i="9" s="1"/>
  <c r="AK81" i="9"/>
  <c r="AM81" i="9" s="1"/>
  <c r="AK145" i="9"/>
  <c r="AM145" i="9" s="1"/>
  <c r="AK37" i="9"/>
  <c r="AM37" i="9" s="1"/>
  <c r="AK72" i="9"/>
  <c r="AM72" i="9" s="1"/>
  <c r="AK106" i="9"/>
  <c r="AM106" i="9" s="1"/>
  <c r="AK91" i="9"/>
  <c r="AM91" i="9" s="1"/>
  <c r="AK155" i="9"/>
  <c r="AM155" i="9" s="1"/>
  <c r="AK144" i="9"/>
  <c r="AM144" i="9" s="1"/>
  <c r="AK97" i="9"/>
  <c r="AM97" i="9" s="1"/>
  <c r="AK129" i="9"/>
  <c r="AM129" i="9" s="1"/>
  <c r="AK24" i="9"/>
  <c r="AM24" i="9" s="1"/>
  <c r="AK56" i="9"/>
  <c r="AM56" i="9" s="1"/>
  <c r="AK59" i="9"/>
  <c r="AM59" i="9" s="1"/>
  <c r="AK90" i="9"/>
  <c r="AM90" i="9" s="1"/>
  <c r="AK122" i="9"/>
  <c r="AM122" i="9" s="1"/>
  <c r="AK154" i="9"/>
  <c r="AM154" i="9" s="1"/>
  <c r="AK107" i="9"/>
  <c r="AM107" i="9" s="1"/>
  <c r="AK139" i="9"/>
  <c r="AM139" i="9" s="1"/>
  <c r="AK23" i="9"/>
  <c r="AM23" i="9" s="1"/>
  <c r="AK39" i="9"/>
  <c r="AM39" i="9" s="1"/>
  <c r="AK26" i="9"/>
  <c r="AM26" i="9" s="1"/>
  <c r="AK42" i="9"/>
  <c r="AM42" i="9" s="1"/>
  <c r="AK58" i="9"/>
  <c r="AM58" i="9" s="1"/>
  <c r="AK74" i="9"/>
  <c r="AM74" i="9" s="1"/>
  <c r="AK61" i="9"/>
  <c r="AM61" i="9" s="1"/>
  <c r="AK77" i="9"/>
  <c r="AM77" i="9" s="1"/>
  <c r="AK92" i="9"/>
  <c r="AM92" i="9" s="1"/>
  <c r="AK108" i="9"/>
  <c r="AM108" i="9" s="1"/>
  <c r="AK124" i="9"/>
  <c r="AM124" i="9" s="1"/>
  <c r="AK140" i="9"/>
  <c r="AM140" i="9" s="1"/>
  <c r="AK156" i="9"/>
  <c r="AM156" i="9" s="1"/>
  <c r="AK93" i="9"/>
  <c r="AM93" i="9" s="1"/>
  <c r="AK109" i="9"/>
  <c r="AM109" i="9" s="1"/>
  <c r="AK125" i="9"/>
  <c r="AM125" i="9" s="1"/>
  <c r="AK141" i="9"/>
  <c r="AM141" i="9" s="1"/>
  <c r="AK157" i="9"/>
  <c r="AM157" i="9" s="1"/>
  <c r="AK35" i="9"/>
  <c r="AM35" i="9" s="1"/>
  <c r="AK10" i="9"/>
  <c r="AO10" i="9" s="1"/>
  <c r="AK38" i="9"/>
  <c r="AM38" i="9" s="1"/>
  <c r="AK54" i="9"/>
  <c r="AM54" i="9" s="1"/>
  <c r="AK70" i="9"/>
  <c r="AM70" i="9" s="1"/>
  <c r="AK57" i="9"/>
  <c r="AM57" i="9" s="1"/>
  <c r="AK73" i="9"/>
  <c r="AM73" i="9" s="1"/>
  <c r="AK88" i="9"/>
  <c r="AM88" i="9" s="1"/>
  <c r="AK104" i="9"/>
  <c r="AM104" i="9" s="1"/>
  <c r="AK120" i="9"/>
  <c r="AM120" i="9" s="1"/>
  <c r="AK136" i="9"/>
  <c r="AM136" i="9" s="1"/>
  <c r="AK152" i="9"/>
  <c r="AM152" i="9" s="1"/>
  <c r="AK89" i="9"/>
  <c r="AM89" i="9" s="1"/>
  <c r="AK105" i="9"/>
  <c r="AM105" i="9" s="1"/>
  <c r="AK121" i="9"/>
  <c r="AM121" i="9" s="1"/>
  <c r="AK137" i="9"/>
  <c r="AM137" i="9" s="1"/>
  <c r="AK153" i="9"/>
  <c r="AM153" i="9" s="1"/>
  <c r="AK29" i="9"/>
  <c r="AM29" i="9" s="1"/>
  <c r="AK45" i="9"/>
  <c r="AM45" i="9" s="1"/>
  <c r="AK32" i="9"/>
  <c r="AM32" i="9" s="1"/>
  <c r="AK48" i="9"/>
  <c r="AM48" i="9" s="1"/>
  <c r="AK64" i="9"/>
  <c r="AM64" i="9" s="1"/>
  <c r="AK51" i="9"/>
  <c r="AM51" i="9" s="1"/>
  <c r="AK67" i="9"/>
  <c r="AM67" i="9" s="1"/>
  <c r="AK82" i="9"/>
  <c r="AM82" i="9" s="1"/>
  <c r="AK98" i="9"/>
  <c r="AM98" i="9" s="1"/>
  <c r="AK114" i="9"/>
  <c r="AM114" i="9" s="1"/>
  <c r="AK130" i="9"/>
  <c r="AM130" i="9" s="1"/>
  <c r="AK146" i="9"/>
  <c r="AM146" i="9" s="1"/>
  <c r="AK83" i="9"/>
  <c r="AM83" i="9" s="1"/>
  <c r="AK99" i="9"/>
  <c r="AM99" i="9" s="1"/>
  <c r="AK115" i="9"/>
  <c r="AM115" i="9" s="1"/>
  <c r="AK131" i="9"/>
  <c r="AM131" i="9" s="1"/>
  <c r="AO139" i="12"/>
  <c r="AO145" i="12"/>
  <c r="M174" i="12"/>
  <c r="N174" i="12" s="1"/>
  <c r="AO129" i="12"/>
  <c r="AO134" i="12"/>
  <c r="AO142" i="12"/>
  <c r="H169" i="9"/>
  <c r="AB161" i="9"/>
  <c r="O4" i="15" s="1"/>
  <c r="AO23" i="12"/>
  <c r="W23" i="12"/>
  <c r="AC23" i="12"/>
  <c r="W25" i="12"/>
  <c r="AO25" i="12"/>
  <c r="AC25" i="12"/>
  <c r="F195" i="12"/>
  <c r="D197" i="12"/>
  <c r="BG31" i="12"/>
  <c r="N31" i="12"/>
  <c r="N39" i="12"/>
  <c r="BG39" i="12"/>
  <c r="N43" i="12"/>
  <c r="BG43" i="12"/>
  <c r="W47" i="12"/>
  <c r="AO47" i="12"/>
  <c r="AC47" i="12"/>
  <c r="W35" i="9"/>
  <c r="AO35" i="9"/>
  <c r="AC35" i="9"/>
  <c r="W51" i="12"/>
  <c r="AC51" i="12"/>
  <c r="AO51" i="12"/>
  <c r="N55" i="12"/>
  <c r="BG55" i="12"/>
  <c r="W43" i="9"/>
  <c r="AO43" i="9"/>
  <c r="AC43" i="9"/>
  <c r="N59" i="12"/>
  <c r="BG59" i="12"/>
  <c r="W63" i="12"/>
  <c r="AC63" i="12"/>
  <c r="AO63" i="12"/>
  <c r="N67" i="12"/>
  <c r="BG67" i="12"/>
  <c r="W71" i="12"/>
  <c r="AO71" i="12"/>
  <c r="AC71" i="12"/>
  <c r="N75" i="12"/>
  <c r="BG75" i="12"/>
  <c r="W79" i="12"/>
  <c r="AO79" i="12"/>
  <c r="AC79" i="12"/>
  <c r="AO67" i="9"/>
  <c r="W67" i="9"/>
  <c r="AC67" i="9"/>
  <c r="N83" i="12"/>
  <c r="BG83" i="12"/>
  <c r="AO133" i="12"/>
  <c r="AO137" i="12"/>
  <c r="AO141" i="12"/>
  <c r="BG24" i="12"/>
  <c r="N24" i="12"/>
  <c r="AO26" i="12"/>
  <c r="AC26" i="12"/>
  <c r="W26" i="12"/>
  <c r="W16" i="9"/>
  <c r="AC16" i="9"/>
  <c r="AO16" i="9"/>
  <c r="W10" i="9"/>
  <c r="V161" i="9"/>
  <c r="AC161" i="9" s="1"/>
  <c r="O5" i="15" s="1"/>
  <c r="AC10" i="9"/>
  <c r="D177" i="12"/>
  <c r="V173" i="12"/>
  <c r="AC22" i="12"/>
  <c r="W22" i="12"/>
  <c r="V174" i="12"/>
  <c r="P170" i="9"/>
  <c r="P171" i="9"/>
  <c r="AA171" i="9" s="1"/>
  <c r="BG33" i="12"/>
  <c r="N33" i="12"/>
  <c r="AO37" i="12"/>
  <c r="AC37" i="12"/>
  <c r="W37" i="12"/>
  <c r="N41" i="12"/>
  <c r="BG41" i="12"/>
  <c r="N45" i="12"/>
  <c r="BG45" i="12"/>
  <c r="W49" i="12"/>
  <c r="AO49" i="12"/>
  <c r="AC49" i="12"/>
  <c r="W37" i="9"/>
  <c r="AO37" i="9"/>
  <c r="AC37" i="9"/>
  <c r="N53" i="12"/>
  <c r="BG53" i="12"/>
  <c r="AF41" i="9"/>
  <c r="AR41" i="9"/>
  <c r="N57" i="12"/>
  <c r="BG57" i="12"/>
  <c r="N61" i="12"/>
  <c r="BG61" i="12"/>
  <c r="N65" i="12"/>
  <c r="BG65" i="12"/>
  <c r="N69" i="12"/>
  <c r="BG69" i="12"/>
  <c r="W73" i="12"/>
  <c r="AC73" i="12"/>
  <c r="AO73" i="12"/>
  <c r="W77" i="12"/>
  <c r="AC77" i="12"/>
  <c r="AO77" i="12"/>
  <c r="AO65" i="9"/>
  <c r="AC65" i="9"/>
  <c r="W65" i="9"/>
  <c r="N81" i="12"/>
  <c r="BG81" i="12"/>
  <c r="N85" i="12"/>
  <c r="BG85" i="12"/>
  <c r="W89" i="12"/>
  <c r="AO89" i="12"/>
  <c r="AC89" i="12"/>
  <c r="AO77" i="9"/>
  <c r="W77" i="9"/>
  <c r="AC77" i="9"/>
  <c r="N93" i="12"/>
  <c r="BG93" i="12"/>
  <c r="W81" i="9"/>
  <c r="AO81" i="9"/>
  <c r="AC81" i="9"/>
  <c r="N97" i="12"/>
  <c r="BG97" i="12"/>
  <c r="W101" i="12"/>
  <c r="AO101" i="12"/>
  <c r="AC101" i="12"/>
  <c r="W89" i="9"/>
  <c r="AO89" i="9"/>
  <c r="AC89" i="9"/>
  <c r="N105" i="12"/>
  <c r="BG105" i="12"/>
  <c r="W109" i="12"/>
  <c r="AO109" i="12"/>
  <c r="AC109" i="12"/>
  <c r="W97" i="9"/>
  <c r="AO97" i="9"/>
  <c r="AC97" i="9"/>
  <c r="N113" i="12"/>
  <c r="BG113" i="12"/>
  <c r="W117" i="12"/>
  <c r="AO117" i="12"/>
  <c r="AC117" i="12"/>
  <c r="W105" i="9"/>
  <c r="AO105" i="9"/>
  <c r="AC105" i="9"/>
  <c r="N121" i="12"/>
  <c r="BG121" i="12"/>
  <c r="W109" i="9"/>
  <c r="AC109" i="9"/>
  <c r="AO109" i="9"/>
  <c r="N125" i="12"/>
  <c r="BG125" i="12"/>
  <c r="AB129" i="12"/>
  <c r="W129" i="12"/>
  <c r="AC129" i="12"/>
  <c r="W117" i="9"/>
  <c r="AC117" i="9"/>
  <c r="AO117" i="9"/>
  <c r="N133" i="12"/>
  <c r="BG133" i="12"/>
  <c r="W121" i="9"/>
  <c r="AC121" i="9"/>
  <c r="AO121" i="9"/>
  <c r="N137" i="12"/>
  <c r="BG137" i="12"/>
  <c r="W125" i="9"/>
  <c r="AO125" i="9"/>
  <c r="AC125" i="9"/>
  <c r="N141" i="12"/>
  <c r="BG141" i="12"/>
  <c r="W129" i="9"/>
  <c r="AC129" i="9"/>
  <c r="AO129" i="9"/>
  <c r="F196" i="12"/>
  <c r="AB147" i="12"/>
  <c r="W147" i="12"/>
  <c r="AP147" i="12" s="1"/>
  <c r="AC147" i="12"/>
  <c r="AO147" i="12"/>
  <c r="AO151" i="12"/>
  <c r="AC151" i="12"/>
  <c r="W151" i="12"/>
  <c r="AO155" i="12"/>
  <c r="W155" i="12"/>
  <c r="AC155" i="12"/>
  <c r="N159" i="12"/>
  <c r="BG159" i="12"/>
  <c r="W147" i="9"/>
  <c r="AC147" i="9"/>
  <c r="AO147" i="9"/>
  <c r="AO163" i="12"/>
  <c r="W163" i="12"/>
  <c r="AC163" i="12"/>
  <c r="X151" i="9"/>
  <c r="AP151" i="9"/>
  <c r="AD151" i="9"/>
  <c r="AO167" i="12"/>
  <c r="W167" i="12"/>
  <c r="AC167" i="12"/>
  <c r="N171" i="12"/>
  <c r="BG171" i="12"/>
  <c r="W159" i="9"/>
  <c r="AC159" i="9"/>
  <c r="AO159" i="9"/>
  <c r="AO30" i="12"/>
  <c r="W30" i="12"/>
  <c r="AC30" i="12"/>
  <c r="AO32" i="12"/>
  <c r="W32" i="12"/>
  <c r="AO22" i="9"/>
  <c r="W22" i="9"/>
  <c r="AC22" i="9"/>
  <c r="BG34" i="12"/>
  <c r="N34" i="12"/>
  <c r="BG36" i="12"/>
  <c r="N36" i="12"/>
  <c r="W36" i="12"/>
  <c r="AC36" i="12"/>
  <c r="AO26" i="9"/>
  <c r="W26" i="9"/>
  <c r="AC26" i="9"/>
  <c r="BG38" i="12"/>
  <c r="N38" i="12"/>
  <c r="W40" i="12"/>
  <c r="AO40" i="12"/>
  <c r="AC40" i="12"/>
  <c r="W28" i="9"/>
  <c r="AC28" i="9"/>
  <c r="AO28" i="9"/>
  <c r="N42" i="12"/>
  <c r="BG42" i="12"/>
  <c r="W30" i="9"/>
  <c r="AO30" i="9"/>
  <c r="AC30" i="9"/>
  <c r="N44" i="12"/>
  <c r="BG44" i="12"/>
  <c r="W32" i="9"/>
  <c r="AC32" i="9"/>
  <c r="AO32" i="9"/>
  <c r="N46" i="12"/>
  <c r="BG46" i="12"/>
  <c r="W34" i="9"/>
  <c r="AC34" i="9"/>
  <c r="AO34" i="9"/>
  <c r="N48" i="12"/>
  <c r="BG48" i="12"/>
  <c r="W36" i="9"/>
  <c r="AO36" i="9"/>
  <c r="AC36" i="9"/>
  <c r="N50" i="12"/>
  <c r="BG50" i="12"/>
  <c r="W38" i="9"/>
  <c r="AC38" i="9"/>
  <c r="AO38" i="9"/>
  <c r="N52" i="12"/>
  <c r="BG52" i="12"/>
  <c r="W40" i="9"/>
  <c r="AC40" i="9"/>
  <c r="AO40" i="9"/>
  <c r="N54" i="12"/>
  <c r="BG54" i="12"/>
  <c r="W42" i="9"/>
  <c r="AO42" i="9"/>
  <c r="AC42" i="9"/>
  <c r="N56" i="12"/>
  <c r="BG56" i="12"/>
  <c r="W44" i="9"/>
  <c r="AO44" i="9"/>
  <c r="AC44" i="9"/>
  <c r="N58" i="12"/>
  <c r="BG58" i="12"/>
  <c r="W46" i="9"/>
  <c r="AC46" i="9"/>
  <c r="AO46" i="9"/>
  <c r="N60" i="12"/>
  <c r="BG60" i="12"/>
  <c r="W48" i="9"/>
  <c r="AC48" i="9"/>
  <c r="AO48" i="9"/>
  <c r="N62" i="12"/>
  <c r="BG62" i="12"/>
  <c r="W50" i="9"/>
  <c r="AO50" i="9"/>
  <c r="AC50" i="9"/>
  <c r="N64" i="12"/>
  <c r="BG64" i="12"/>
  <c r="W66" i="12"/>
  <c r="AO66" i="12"/>
  <c r="AC66" i="12"/>
  <c r="W54" i="9"/>
  <c r="AO54" i="9"/>
  <c r="AC54" i="9"/>
  <c r="N68" i="12"/>
  <c r="BG68" i="12"/>
  <c r="W70" i="12"/>
  <c r="AO70" i="12"/>
  <c r="AC70" i="12"/>
  <c r="W58" i="9"/>
  <c r="AO58" i="9"/>
  <c r="AC58" i="9"/>
  <c r="N72" i="12"/>
  <c r="BG72" i="12"/>
  <c r="W74" i="12"/>
  <c r="AO74" i="12"/>
  <c r="AC74" i="12"/>
  <c r="W62" i="9"/>
  <c r="AO62" i="9"/>
  <c r="AC62" i="9"/>
  <c r="N76" i="12"/>
  <c r="BG76" i="12"/>
  <c r="W78" i="12"/>
  <c r="AC78" i="12"/>
  <c r="AO78" i="12"/>
  <c r="N80" i="12"/>
  <c r="BG80" i="12"/>
  <c r="W68" i="9"/>
  <c r="AC68" i="9"/>
  <c r="AO68" i="9"/>
  <c r="N82" i="12"/>
  <c r="BG82" i="12"/>
  <c r="AC70" i="9"/>
  <c r="AO70" i="9"/>
  <c r="W70" i="9"/>
  <c r="N84" i="12"/>
  <c r="BG84" i="12"/>
  <c r="W86" i="12"/>
  <c r="AO86" i="12"/>
  <c r="AC86" i="12"/>
  <c r="AO74" i="9"/>
  <c r="AC74" i="9"/>
  <c r="W74" i="9"/>
  <c r="N88" i="12"/>
  <c r="BG88" i="12"/>
  <c r="W90" i="12"/>
  <c r="AC90" i="12"/>
  <c r="AO90" i="12"/>
  <c r="W78" i="9"/>
  <c r="AC78" i="9"/>
  <c r="AO78" i="9"/>
  <c r="N92" i="12"/>
  <c r="BG92" i="12"/>
  <c r="W94" i="12"/>
  <c r="AO94" i="12"/>
  <c r="AC94" i="12"/>
  <c r="N96" i="12"/>
  <c r="BG96" i="12"/>
  <c r="W98" i="12"/>
  <c r="AO98" i="12"/>
  <c r="AC98" i="12"/>
  <c r="X86" i="9"/>
  <c r="AD86" i="9"/>
  <c r="AP86" i="9"/>
  <c r="N100" i="12"/>
  <c r="BG100" i="12"/>
  <c r="W102" i="12"/>
  <c r="AO102" i="12"/>
  <c r="AC102" i="12"/>
  <c r="N104" i="12"/>
  <c r="BG104" i="12"/>
  <c r="W106" i="12"/>
  <c r="AC106" i="12"/>
  <c r="AO106" i="12"/>
  <c r="X94" i="9"/>
  <c r="AD94" i="9"/>
  <c r="AP94" i="9"/>
  <c r="N108" i="12"/>
  <c r="BG108" i="12"/>
  <c r="W110" i="12"/>
  <c r="AC110" i="12"/>
  <c r="AO110" i="12"/>
  <c r="N112" i="12"/>
  <c r="BG112" i="12"/>
  <c r="W114" i="12"/>
  <c r="AO114" i="12"/>
  <c r="AC114" i="12"/>
  <c r="X102" i="9"/>
  <c r="AD102" i="9"/>
  <c r="AP102" i="9"/>
  <c r="N116" i="12"/>
  <c r="BG116" i="12"/>
  <c r="W118" i="12"/>
  <c r="AO118" i="12"/>
  <c r="AC118" i="12"/>
  <c r="N120" i="12"/>
  <c r="BG120" i="12"/>
  <c r="W122" i="12"/>
  <c r="AC122" i="12"/>
  <c r="AO122" i="12"/>
  <c r="X110" i="9"/>
  <c r="AP110" i="9"/>
  <c r="AD110" i="9"/>
  <c r="N124" i="12"/>
  <c r="BG124" i="12"/>
  <c r="W126" i="12"/>
  <c r="AO126" i="12"/>
  <c r="AC126" i="12"/>
  <c r="N128" i="12"/>
  <c r="BG128" i="12"/>
  <c r="W130" i="12"/>
  <c r="AO130" i="12"/>
  <c r="AC130" i="12"/>
  <c r="N132" i="12"/>
  <c r="BG132" i="12"/>
  <c r="AB134" i="12"/>
  <c r="W134" i="12"/>
  <c r="AC134" i="12"/>
  <c r="Y122" i="9"/>
  <c r="AQ122" i="9"/>
  <c r="AE122" i="9"/>
  <c r="N136" i="12"/>
  <c r="BG136" i="12"/>
  <c r="W124" i="9"/>
  <c r="AC124" i="9"/>
  <c r="AO124" i="9"/>
  <c r="N138" i="12"/>
  <c r="BG138" i="12"/>
  <c r="W140" i="12"/>
  <c r="AO140" i="12"/>
  <c r="AC140" i="12"/>
  <c r="AB142" i="12"/>
  <c r="W142" i="12"/>
  <c r="AC142" i="12"/>
  <c r="W144" i="12"/>
  <c r="AO144" i="12"/>
  <c r="AC144" i="12"/>
  <c r="Y132" i="9"/>
  <c r="AQ132" i="9"/>
  <c r="AE132" i="9"/>
  <c r="N146" i="12"/>
  <c r="BG146" i="12"/>
  <c r="W148" i="12"/>
  <c r="AO148" i="12"/>
  <c r="AC148" i="12"/>
  <c r="N150" i="12"/>
  <c r="BG150" i="12"/>
  <c r="Y138" i="9"/>
  <c r="AQ138" i="9"/>
  <c r="AE138" i="9"/>
  <c r="AC152" i="12"/>
  <c r="AO152" i="12"/>
  <c r="W152" i="12"/>
  <c r="W140" i="9"/>
  <c r="AC140" i="9"/>
  <c r="AO140" i="9"/>
  <c r="AO154" i="12"/>
  <c r="AC154" i="12"/>
  <c r="W154" i="12"/>
  <c r="W156" i="12"/>
  <c r="AC156" i="12"/>
  <c r="AO156" i="12"/>
  <c r="W144" i="9"/>
  <c r="AC144" i="9"/>
  <c r="AO144" i="9"/>
  <c r="N158" i="12"/>
  <c r="BG158" i="12"/>
  <c r="N160" i="12"/>
  <c r="BG160" i="12"/>
  <c r="W148" i="9"/>
  <c r="AC148" i="9"/>
  <c r="AO148" i="9"/>
  <c r="AO162" i="12"/>
  <c r="W162" i="12"/>
  <c r="AC162" i="12"/>
  <c r="N164" i="12"/>
  <c r="BG164" i="12"/>
  <c r="AC152" i="9"/>
  <c r="W152" i="9"/>
  <c r="AO152" i="9"/>
  <c r="AO166" i="12"/>
  <c r="W166" i="12"/>
  <c r="AC166" i="12"/>
  <c r="N168" i="12"/>
  <c r="BG168" i="12"/>
  <c r="N170" i="12"/>
  <c r="BG170" i="12"/>
  <c r="AC158" i="9"/>
  <c r="AO158" i="9"/>
  <c r="W158" i="9"/>
  <c r="W28" i="12"/>
  <c r="AO28" i="12"/>
  <c r="AC28" i="12"/>
  <c r="N87" i="12"/>
  <c r="BG87" i="12"/>
  <c r="N91" i="12"/>
  <c r="BG91" i="12"/>
  <c r="N95" i="12"/>
  <c r="BG95" i="12"/>
  <c r="N99" i="12"/>
  <c r="BG99" i="12"/>
  <c r="W103" i="12"/>
  <c r="AO103" i="12"/>
  <c r="AC103" i="12"/>
  <c r="W107" i="12"/>
  <c r="AO107" i="12"/>
  <c r="AC107" i="12"/>
  <c r="X95" i="9"/>
  <c r="AD95" i="9"/>
  <c r="AP95" i="9"/>
  <c r="N111" i="12"/>
  <c r="BG111" i="12"/>
  <c r="N115" i="12"/>
  <c r="BG115" i="12"/>
  <c r="N119" i="12"/>
  <c r="BG119" i="12"/>
  <c r="N123" i="12"/>
  <c r="BG123" i="12"/>
  <c r="N127" i="12"/>
  <c r="BG127" i="12"/>
  <c r="N131" i="12"/>
  <c r="BG131" i="12"/>
  <c r="N135" i="12"/>
  <c r="BG135" i="12"/>
  <c r="W123" i="9"/>
  <c r="AO123" i="9"/>
  <c r="AC123" i="9"/>
  <c r="AO135" i="12"/>
  <c r="AB139" i="12"/>
  <c r="W139" i="12"/>
  <c r="AC139" i="12"/>
  <c r="N143" i="12"/>
  <c r="BG143" i="12"/>
  <c r="W131" i="9"/>
  <c r="AO131" i="9"/>
  <c r="AC131" i="9"/>
  <c r="AB145" i="12"/>
  <c r="W145" i="12"/>
  <c r="AC145" i="12"/>
  <c r="AC149" i="12"/>
  <c r="AO149" i="12"/>
  <c r="W149" i="12"/>
  <c r="W137" i="9"/>
  <c r="AC137" i="9"/>
  <c r="AO137" i="9"/>
  <c r="AO153" i="12"/>
  <c r="W153" i="12"/>
  <c r="AC153" i="12"/>
  <c r="AO157" i="12"/>
  <c r="W157" i="12"/>
  <c r="AC157" i="12"/>
  <c r="AC161" i="12"/>
  <c r="AO161" i="12"/>
  <c r="W161" i="12"/>
  <c r="N165" i="12"/>
  <c r="BG165" i="12"/>
  <c r="AC169" i="12"/>
  <c r="AO169" i="12"/>
  <c r="W169" i="12"/>
  <c r="AC32" i="12"/>
  <c r="AB32" i="12"/>
  <c r="BA22" i="12"/>
  <c r="AJ22" i="12" s="1"/>
  <c r="AL22" i="12" s="1"/>
  <c r="L185" i="12"/>
  <c r="BG29" i="12"/>
  <c r="N29" i="12"/>
  <c r="I173" i="12"/>
  <c r="T173" i="12"/>
  <c r="AB173" i="12" s="1"/>
  <c r="O23" i="15" s="1"/>
  <c r="T174" i="12"/>
  <c r="AB174" i="12" s="1"/>
  <c r="O35" i="15" s="1"/>
  <c r="J171" i="9"/>
  <c r="K171" i="9" s="1"/>
  <c r="G184" i="9"/>
  <c r="E186" i="9"/>
  <c r="J166" i="9"/>
  <c r="K166" i="9" s="1"/>
  <c r="AA166" i="9"/>
  <c r="G177" i="9"/>
  <c r="E180" i="9"/>
  <c r="F169" i="9"/>
  <c r="E169" i="9" s="1"/>
  <c r="J170" i="9"/>
  <c r="K170" i="9" s="1"/>
  <c r="N23" i="12"/>
  <c r="BG23" i="12"/>
  <c r="BG25" i="12"/>
  <c r="N25" i="12"/>
  <c r="B34" i="15"/>
  <c r="D22" i="15"/>
  <c r="D34" i="15" s="1"/>
  <c r="I182" i="12"/>
  <c r="J182" i="12" s="1"/>
  <c r="AB182" i="12"/>
  <c r="E181" i="12"/>
  <c r="D181" i="12" s="1"/>
  <c r="B33" i="15"/>
  <c r="D21" i="15"/>
  <c r="D33" i="15" s="1"/>
  <c r="I183" i="12"/>
  <c r="J183" i="12" s="1"/>
  <c r="AB183" i="12"/>
  <c r="AO31" i="12"/>
  <c r="W31" i="12"/>
  <c r="AC31" i="12"/>
  <c r="W35" i="12"/>
  <c r="AO35" i="12"/>
  <c r="AC35" i="12"/>
  <c r="BG35" i="12"/>
  <c r="N35" i="12"/>
  <c r="AC39" i="12"/>
  <c r="AO39" i="12"/>
  <c r="W39" i="12"/>
  <c r="W43" i="12"/>
  <c r="AO43" i="12"/>
  <c r="AC43" i="12"/>
  <c r="X31" i="9"/>
  <c r="AP31" i="9"/>
  <c r="AD31" i="9"/>
  <c r="N47" i="12"/>
  <c r="BG47" i="12"/>
  <c r="N51" i="12"/>
  <c r="BG51" i="12"/>
  <c r="W39" i="9"/>
  <c r="AO39" i="9"/>
  <c r="AC39" i="9"/>
  <c r="W55" i="12"/>
  <c r="AO55" i="12"/>
  <c r="AC55" i="12"/>
  <c r="W59" i="12"/>
  <c r="AC59" i="12"/>
  <c r="AO59" i="12"/>
  <c r="W47" i="9"/>
  <c r="AO47" i="9"/>
  <c r="AC47" i="9"/>
  <c r="N63" i="12"/>
  <c r="BG63" i="12"/>
  <c r="W67" i="12"/>
  <c r="AO67" i="12"/>
  <c r="AC67" i="12"/>
  <c r="N71" i="12"/>
  <c r="BG71" i="12"/>
  <c r="W75" i="12"/>
  <c r="AO75" i="12"/>
  <c r="AC75" i="12"/>
  <c r="N79" i="12"/>
  <c r="BG79" i="12"/>
  <c r="W83" i="12"/>
  <c r="AO83" i="12"/>
  <c r="AC83" i="12"/>
  <c r="W12" i="9"/>
  <c r="AC12" i="9"/>
  <c r="AO12" i="9"/>
  <c r="W24" i="12"/>
  <c r="AO24" i="12"/>
  <c r="BG26" i="12"/>
  <c r="N26" i="12"/>
  <c r="BG22" i="12"/>
  <c r="K18" i="15"/>
  <c r="L18" i="15" s="1"/>
  <c r="K32" i="15"/>
  <c r="L32" i="15" s="1"/>
  <c r="K30" i="15"/>
  <c r="L30" i="15" s="1"/>
  <c r="N22" i="12"/>
  <c r="K20" i="15"/>
  <c r="L20" i="15" s="1"/>
  <c r="K19" i="15"/>
  <c r="L19" i="15" s="1"/>
  <c r="K31" i="15"/>
  <c r="AK159" i="9"/>
  <c r="AM159" i="9" s="1"/>
  <c r="AK25" i="9"/>
  <c r="AM25" i="9" s="1"/>
  <c r="AK41" i="9"/>
  <c r="AM41" i="9" s="1"/>
  <c r="AK28" i="9"/>
  <c r="AM28" i="9" s="1"/>
  <c r="AK44" i="9"/>
  <c r="AM44" i="9" s="1"/>
  <c r="AK60" i="9"/>
  <c r="AM60" i="9" s="1"/>
  <c r="AK76" i="9"/>
  <c r="AM76" i="9" s="1"/>
  <c r="AK63" i="9"/>
  <c r="AM63" i="9" s="1"/>
  <c r="AK79" i="9"/>
  <c r="AM79" i="9" s="1"/>
  <c r="AK94" i="9"/>
  <c r="AM94" i="9" s="1"/>
  <c r="AK110" i="9"/>
  <c r="AM110" i="9" s="1"/>
  <c r="AK126" i="9"/>
  <c r="AM126" i="9" s="1"/>
  <c r="AK142" i="9"/>
  <c r="AM142" i="9" s="1"/>
  <c r="AK158" i="9"/>
  <c r="AM158" i="9" s="1"/>
  <c r="AK95" i="9"/>
  <c r="AM95" i="9" s="1"/>
  <c r="AK111" i="9"/>
  <c r="AM111" i="9" s="1"/>
  <c r="AK127" i="9"/>
  <c r="AM127" i="9" s="1"/>
  <c r="AK143" i="9"/>
  <c r="AM143" i="9" s="1"/>
  <c r="AK33" i="9"/>
  <c r="AM33" i="9" s="1"/>
  <c r="AK49" i="9"/>
  <c r="AM49" i="9" s="1"/>
  <c r="AK36" i="9"/>
  <c r="AM36" i="9" s="1"/>
  <c r="AK52" i="9"/>
  <c r="AM52" i="9" s="1"/>
  <c r="AK68" i="9"/>
  <c r="AM68" i="9" s="1"/>
  <c r="AK55" i="9"/>
  <c r="AM55" i="9" s="1"/>
  <c r="AK71" i="9"/>
  <c r="AM71" i="9" s="1"/>
  <c r="AK86" i="9"/>
  <c r="AM86" i="9" s="1"/>
  <c r="AK102" i="9"/>
  <c r="AM102" i="9" s="1"/>
  <c r="AK118" i="9"/>
  <c r="AM118" i="9" s="1"/>
  <c r="AK134" i="9"/>
  <c r="AM134" i="9" s="1"/>
  <c r="AK150" i="9"/>
  <c r="AM150" i="9" s="1"/>
  <c r="AK87" i="9"/>
  <c r="AM87" i="9" s="1"/>
  <c r="AK103" i="9"/>
  <c r="AM103" i="9" s="1"/>
  <c r="AK119" i="9"/>
  <c r="AM119" i="9" s="1"/>
  <c r="AK135" i="9"/>
  <c r="AM135" i="9" s="1"/>
  <c r="AK151" i="9"/>
  <c r="AM151" i="9" s="1"/>
  <c r="AO33" i="12"/>
  <c r="W33" i="12"/>
  <c r="AC33" i="12"/>
  <c r="W25" i="9"/>
  <c r="AC25" i="9"/>
  <c r="AO25" i="9"/>
  <c r="BG37" i="12"/>
  <c r="N37" i="12"/>
  <c r="W41" i="12"/>
  <c r="AC41" i="12"/>
  <c r="AO41" i="12"/>
  <c r="W29" i="9"/>
  <c r="AC29" i="9"/>
  <c r="AO29" i="9"/>
  <c r="W45" i="12"/>
  <c r="AC45" i="12"/>
  <c r="AO45" i="12"/>
  <c r="W33" i="9"/>
  <c r="AC33" i="9"/>
  <c r="AO33" i="9"/>
  <c r="N49" i="12"/>
  <c r="BG49" i="12"/>
  <c r="W53" i="12"/>
  <c r="AO53" i="12"/>
  <c r="AC53" i="12"/>
  <c r="W57" i="12"/>
  <c r="AO57" i="12"/>
  <c r="AC57" i="12"/>
  <c r="W45" i="9"/>
  <c r="AO45" i="9"/>
  <c r="AC45" i="9"/>
  <c r="W61" i="12"/>
  <c r="AO61" i="12"/>
  <c r="AC61" i="12"/>
  <c r="AF49" i="9"/>
  <c r="AR49" i="9"/>
  <c r="W65" i="12"/>
  <c r="AO65" i="12"/>
  <c r="AC65" i="12"/>
  <c r="W69" i="12"/>
  <c r="AO69" i="12"/>
  <c r="AC69" i="12"/>
  <c r="AO57" i="9"/>
  <c r="AC57" i="9"/>
  <c r="W57" i="9"/>
  <c r="N73" i="12"/>
  <c r="BG73" i="12"/>
  <c r="N77" i="12"/>
  <c r="BG77" i="12"/>
  <c r="W81" i="12"/>
  <c r="AC81" i="12"/>
  <c r="AO81" i="12"/>
  <c r="W85" i="12"/>
  <c r="AC85" i="12"/>
  <c r="AO85" i="12"/>
  <c r="N89" i="12"/>
  <c r="BG89" i="12"/>
  <c r="W93" i="12"/>
  <c r="AC93" i="12"/>
  <c r="AO93" i="12"/>
  <c r="W97" i="12"/>
  <c r="AO97" i="12"/>
  <c r="AC97" i="12"/>
  <c r="W85" i="9"/>
  <c r="AC85" i="9"/>
  <c r="AO85" i="9"/>
  <c r="N101" i="12"/>
  <c r="BG101" i="12"/>
  <c r="W105" i="12"/>
  <c r="AO105" i="12"/>
  <c r="AC105" i="12"/>
  <c r="W93" i="9"/>
  <c r="AC93" i="9"/>
  <c r="AO93" i="9"/>
  <c r="N109" i="12"/>
  <c r="BG109" i="12"/>
  <c r="W113" i="12"/>
  <c r="AO113" i="12"/>
  <c r="AC113" i="12"/>
  <c r="W101" i="9"/>
  <c r="AC101" i="9"/>
  <c r="AO101" i="9"/>
  <c r="N117" i="12"/>
  <c r="BG117" i="12"/>
  <c r="W121" i="12"/>
  <c r="AC121" i="12"/>
  <c r="AO121" i="12"/>
  <c r="W125" i="12"/>
  <c r="AC125" i="12"/>
  <c r="AO125" i="12"/>
  <c r="W113" i="9"/>
  <c r="AC113" i="9"/>
  <c r="AO113" i="9"/>
  <c r="N129" i="12"/>
  <c r="BG129" i="12"/>
  <c r="W133" i="12"/>
  <c r="AC133" i="12"/>
  <c r="W137" i="12"/>
  <c r="AC137" i="12"/>
  <c r="W141" i="12"/>
  <c r="AC141" i="12"/>
  <c r="AO27" i="12"/>
  <c r="AC27" i="12"/>
  <c r="W27" i="12"/>
  <c r="BG27" i="12"/>
  <c r="N27" i="12"/>
  <c r="AO17" i="9"/>
  <c r="W17" i="9"/>
  <c r="AC17" i="9"/>
  <c r="AC24" i="12"/>
  <c r="AB24" i="12"/>
  <c r="N147" i="12"/>
  <c r="BG147" i="12"/>
  <c r="W135" i="9"/>
  <c r="AC135" i="9"/>
  <c r="AO135" i="9"/>
  <c r="N151" i="12"/>
  <c r="BG151" i="12"/>
  <c r="W139" i="9"/>
  <c r="AC139" i="9"/>
  <c r="AO139" i="9"/>
  <c r="N155" i="12"/>
  <c r="BG155" i="12"/>
  <c r="W143" i="9"/>
  <c r="AC143" i="9"/>
  <c r="AO143" i="9"/>
  <c r="AO159" i="12"/>
  <c r="W159" i="12"/>
  <c r="AC159" i="12"/>
  <c r="N163" i="12"/>
  <c r="BG163" i="12"/>
  <c r="N167" i="12"/>
  <c r="BG167" i="12"/>
  <c r="W155" i="9"/>
  <c r="AO155" i="9"/>
  <c r="AC155" i="9"/>
  <c r="AO171" i="12"/>
  <c r="W171" i="12"/>
  <c r="AC171" i="12"/>
  <c r="BG30" i="12"/>
  <c r="N30" i="12"/>
  <c r="BG32" i="12"/>
  <c r="N32" i="12"/>
  <c r="W34" i="12"/>
  <c r="AC34" i="12"/>
  <c r="AO34" i="12"/>
  <c r="W38" i="12"/>
  <c r="AC38" i="12"/>
  <c r="N40" i="12"/>
  <c r="BG40" i="12"/>
  <c r="W42" i="12"/>
  <c r="AO42" i="12"/>
  <c r="AC42" i="12"/>
  <c r="W44" i="12"/>
  <c r="AO44" i="12"/>
  <c r="AC44" i="12"/>
  <c r="W46" i="12"/>
  <c r="AC46" i="12"/>
  <c r="AO46" i="12"/>
  <c r="W48" i="12"/>
  <c r="AC48" i="12"/>
  <c r="AO48" i="12"/>
  <c r="W50" i="12"/>
  <c r="AO50" i="12"/>
  <c r="AC50" i="12"/>
  <c r="W52" i="12"/>
  <c r="AO52" i="12"/>
  <c r="AC52" i="12"/>
  <c r="W54" i="12"/>
  <c r="AC54" i="12"/>
  <c r="AO54" i="12"/>
  <c r="W56" i="12"/>
  <c r="AO56" i="12"/>
  <c r="AC56" i="12"/>
  <c r="W58" i="12"/>
  <c r="AC58" i="12"/>
  <c r="AO58" i="12"/>
  <c r="W60" i="12"/>
  <c r="AC60" i="12"/>
  <c r="AO60" i="12"/>
  <c r="W62" i="12"/>
  <c r="AO62" i="12"/>
  <c r="AC62" i="12"/>
  <c r="W64" i="12"/>
  <c r="AC64" i="12"/>
  <c r="AO64" i="12"/>
  <c r="W52" i="9"/>
  <c r="AC52" i="9"/>
  <c r="AO52" i="9"/>
  <c r="N66" i="12"/>
  <c r="BG66" i="12"/>
  <c r="W68" i="12"/>
  <c r="AO68" i="12"/>
  <c r="AC68" i="12"/>
  <c r="AC56" i="9"/>
  <c r="W56" i="9"/>
  <c r="AO56" i="9"/>
  <c r="N70" i="12"/>
  <c r="BG70" i="12"/>
  <c r="W72" i="12"/>
  <c r="AC72" i="12"/>
  <c r="AO72" i="12"/>
  <c r="X60" i="9"/>
  <c r="AD60" i="9"/>
  <c r="AP60" i="9"/>
  <c r="N74" i="12"/>
  <c r="BG74" i="12"/>
  <c r="W76" i="12"/>
  <c r="AO76" i="12"/>
  <c r="AC76" i="12"/>
  <c r="AO64" i="9"/>
  <c r="AC64" i="9"/>
  <c r="W64" i="9"/>
  <c r="N78" i="12"/>
  <c r="BG78" i="12"/>
  <c r="X66" i="9"/>
  <c r="AD66" i="9"/>
  <c r="AP66" i="9"/>
  <c r="W80" i="12"/>
  <c r="AO80" i="12"/>
  <c r="AC80" i="12"/>
  <c r="W82" i="12"/>
  <c r="AO82" i="12"/>
  <c r="AC82" i="12"/>
  <c r="W84" i="12"/>
  <c r="AO84" i="12"/>
  <c r="AC84" i="12"/>
  <c r="N86" i="12"/>
  <c r="BG86" i="12"/>
  <c r="W88" i="12"/>
  <c r="AO88" i="12"/>
  <c r="AC88" i="12"/>
  <c r="N90" i="12"/>
  <c r="BG90" i="12"/>
  <c r="W92" i="12"/>
  <c r="AO92" i="12"/>
  <c r="AC92" i="12"/>
  <c r="W80" i="9"/>
  <c r="AC80" i="9"/>
  <c r="AO80" i="9"/>
  <c r="N94" i="12"/>
  <c r="BG94" i="12"/>
  <c r="W96" i="12"/>
  <c r="AP96" i="12" s="1"/>
  <c r="AO96" i="12"/>
  <c r="AC96" i="12"/>
  <c r="W84" i="9"/>
  <c r="AC84" i="9"/>
  <c r="AO84" i="9"/>
  <c r="N98" i="12"/>
  <c r="BG98" i="12"/>
  <c r="W100" i="12"/>
  <c r="AC100" i="12"/>
  <c r="AO100" i="12"/>
  <c r="W88" i="9"/>
  <c r="AC88" i="9"/>
  <c r="AO88" i="9"/>
  <c r="N102" i="12"/>
  <c r="BG102" i="12"/>
  <c r="W104" i="12"/>
  <c r="AO104" i="12"/>
  <c r="AC104" i="12"/>
  <c r="W92" i="9"/>
  <c r="AC92" i="9"/>
  <c r="AO92" i="9"/>
  <c r="N106" i="12"/>
  <c r="BG106" i="12"/>
  <c r="W108" i="12"/>
  <c r="AO108" i="12"/>
  <c r="AC108" i="12"/>
  <c r="W96" i="9"/>
  <c r="AC96" i="9"/>
  <c r="AO96" i="9"/>
  <c r="N110" i="12"/>
  <c r="BG110" i="12"/>
  <c r="W112" i="12"/>
  <c r="AO112" i="12"/>
  <c r="AC112" i="12"/>
  <c r="W100" i="9"/>
  <c r="AC100" i="9"/>
  <c r="AO100" i="9"/>
  <c r="N114" i="12"/>
  <c r="BG114" i="12"/>
  <c r="W116" i="12"/>
  <c r="AC116" i="12"/>
  <c r="AO116" i="12"/>
  <c r="W104" i="9"/>
  <c r="AC104" i="9"/>
  <c r="AO104" i="9"/>
  <c r="N118" i="12"/>
  <c r="BG118" i="12"/>
  <c r="W120" i="12"/>
  <c r="AO120" i="12"/>
  <c r="AC120" i="12"/>
  <c r="W108" i="9"/>
  <c r="AC108" i="9"/>
  <c r="AO108" i="9"/>
  <c r="N122" i="12"/>
  <c r="BG122" i="12"/>
  <c r="W124" i="12"/>
  <c r="AC124" i="12"/>
  <c r="AO124" i="12"/>
  <c r="W112" i="9"/>
  <c r="AC112" i="9"/>
  <c r="AO112" i="9"/>
  <c r="N126" i="12"/>
  <c r="BG126" i="12"/>
  <c r="W128" i="12"/>
  <c r="AO128" i="12"/>
  <c r="AC128" i="12"/>
  <c r="W116" i="9"/>
  <c r="AC116" i="9"/>
  <c r="AO116" i="9"/>
  <c r="N130" i="12"/>
  <c r="BG130" i="12"/>
  <c r="W132" i="12"/>
  <c r="AC132" i="12"/>
  <c r="W120" i="9"/>
  <c r="AC120" i="9"/>
  <c r="AO120" i="9"/>
  <c r="N134" i="12"/>
  <c r="BG134" i="12"/>
  <c r="W136" i="12"/>
  <c r="AC136" i="12"/>
  <c r="AO136" i="12"/>
  <c r="W138" i="12"/>
  <c r="AC138" i="12"/>
  <c r="AO138" i="12"/>
  <c r="Y126" i="9"/>
  <c r="AQ126" i="9"/>
  <c r="AE126" i="9"/>
  <c r="N140" i="12"/>
  <c r="BG140" i="12"/>
  <c r="W128" i="9"/>
  <c r="AC128" i="9"/>
  <c r="AO128" i="9"/>
  <c r="N142" i="12"/>
  <c r="BG142" i="12"/>
  <c r="W130" i="9"/>
  <c r="AC130" i="9"/>
  <c r="AO130" i="9"/>
  <c r="N144" i="12"/>
  <c r="BG144" i="12"/>
  <c r="W146" i="12"/>
  <c r="AC146" i="12"/>
  <c r="Y134" i="9"/>
  <c r="AE134" i="9"/>
  <c r="AQ134" i="9"/>
  <c r="N148" i="12"/>
  <c r="BG148" i="12"/>
  <c r="W136" i="9"/>
  <c r="AC136" i="9"/>
  <c r="AO136" i="9"/>
  <c r="AO150" i="12"/>
  <c r="W150" i="12"/>
  <c r="AC150" i="12"/>
  <c r="N152" i="12"/>
  <c r="BG152" i="12"/>
  <c r="N154" i="12"/>
  <c r="BG154" i="12"/>
  <c r="W142" i="9"/>
  <c r="AC142" i="9"/>
  <c r="AO142" i="9"/>
  <c r="N156" i="12"/>
  <c r="BG156" i="12"/>
  <c r="W158" i="12"/>
  <c r="AP158" i="12" s="1"/>
  <c r="AO158" i="12"/>
  <c r="AC158" i="12"/>
  <c r="Y146" i="9"/>
  <c r="AQ146" i="9"/>
  <c r="AE146" i="9"/>
  <c r="AC160" i="12"/>
  <c r="AO160" i="12"/>
  <c r="W160" i="12"/>
  <c r="N162" i="12"/>
  <c r="BG162" i="12"/>
  <c r="W150" i="9"/>
  <c r="AC150" i="9"/>
  <c r="AO150" i="9"/>
  <c r="AC164" i="12"/>
  <c r="AO164" i="12"/>
  <c r="W164" i="12"/>
  <c r="N166" i="12"/>
  <c r="BG166" i="12"/>
  <c r="W154" i="9"/>
  <c r="AC154" i="9"/>
  <c r="AO154" i="9"/>
  <c r="AC168" i="12"/>
  <c r="AO168" i="12"/>
  <c r="W168" i="12"/>
  <c r="W156" i="9"/>
  <c r="AO156" i="9"/>
  <c r="AC156" i="9"/>
  <c r="AO170" i="12"/>
  <c r="W170" i="12"/>
  <c r="AC170" i="12"/>
  <c r="BG28" i="12"/>
  <c r="N28" i="12"/>
  <c r="O161" i="9"/>
  <c r="O10" i="15"/>
  <c r="W87" i="12"/>
  <c r="AO87" i="12"/>
  <c r="AC87" i="12"/>
  <c r="W91" i="12"/>
  <c r="AO91" i="12"/>
  <c r="AC91" i="12"/>
  <c r="W95" i="12"/>
  <c r="AO95" i="12"/>
  <c r="AC95" i="12"/>
  <c r="W99" i="12"/>
  <c r="AC99" i="12"/>
  <c r="AO99" i="12"/>
  <c r="X87" i="9"/>
  <c r="AD87" i="9"/>
  <c r="AP87" i="9"/>
  <c r="N103" i="12"/>
  <c r="BG103" i="12"/>
  <c r="N107" i="12"/>
  <c r="BG107" i="12"/>
  <c r="W111" i="12"/>
  <c r="AC111" i="12"/>
  <c r="AO111" i="12"/>
  <c r="W115" i="12"/>
  <c r="AC115" i="12"/>
  <c r="AO115" i="12"/>
  <c r="X103" i="9"/>
  <c r="AD103" i="9"/>
  <c r="AP103" i="9"/>
  <c r="W119" i="12"/>
  <c r="AO119" i="12"/>
  <c r="AC119" i="12"/>
  <c r="AB123" i="12"/>
  <c r="W123" i="12"/>
  <c r="AO123" i="12"/>
  <c r="AC123" i="12"/>
  <c r="X111" i="9"/>
  <c r="AD111" i="9"/>
  <c r="AP111" i="9"/>
  <c r="W127" i="12"/>
  <c r="AO127" i="12"/>
  <c r="AC127" i="12"/>
  <c r="Y115" i="9"/>
  <c r="AQ115" i="9"/>
  <c r="AE115" i="9"/>
  <c r="W131" i="12"/>
  <c r="AC131" i="12"/>
  <c r="AO131" i="12"/>
  <c r="Y119" i="9"/>
  <c r="AQ119" i="9"/>
  <c r="AE119" i="9"/>
  <c r="W135" i="12"/>
  <c r="AC135" i="12"/>
  <c r="N139" i="12"/>
  <c r="BG139" i="12"/>
  <c r="W127" i="9"/>
  <c r="AO127" i="9"/>
  <c r="AC127" i="9"/>
  <c r="W143" i="12"/>
  <c r="AC143" i="12"/>
  <c r="AO143" i="12"/>
  <c r="N145" i="12"/>
  <c r="BG145" i="12"/>
  <c r="W133" i="9"/>
  <c r="AO133" i="9"/>
  <c r="AC133" i="9"/>
  <c r="N149" i="12"/>
  <c r="BG149" i="12"/>
  <c r="N153" i="12"/>
  <c r="BG153" i="12"/>
  <c r="W141" i="9"/>
  <c r="AO141" i="9"/>
  <c r="AC141" i="9"/>
  <c r="N157" i="12"/>
  <c r="BG157" i="12"/>
  <c r="W145" i="9"/>
  <c r="AC145" i="9"/>
  <c r="AO145" i="9"/>
  <c r="N161" i="12"/>
  <c r="BG161" i="12"/>
  <c r="W149" i="9"/>
  <c r="AO149" i="9"/>
  <c r="AC149" i="9"/>
  <c r="AC165" i="12"/>
  <c r="AO165" i="12"/>
  <c r="W165" i="12"/>
  <c r="X153" i="9"/>
  <c r="AP153" i="9"/>
  <c r="AD153" i="9"/>
  <c r="N169" i="12"/>
  <c r="BG169" i="12"/>
  <c r="AO36" i="12"/>
  <c r="AB36" i="12"/>
  <c r="AO38" i="12"/>
  <c r="AB38" i="12"/>
  <c r="AO132" i="12"/>
  <c r="AO146" i="12"/>
  <c r="W29" i="12"/>
  <c r="AC29" i="12"/>
  <c r="AO29" i="12"/>
  <c r="I174" i="12"/>
  <c r="D28" i="15" s="1"/>
  <c r="BF22" i="12"/>
  <c r="G29" i="15"/>
  <c r="H30" i="15" s="1"/>
  <c r="G31" i="15"/>
  <c r="H32" i="15" s="1"/>
  <c r="G20" i="15"/>
  <c r="H20" i="15" s="1"/>
  <c r="G19" i="15"/>
  <c r="H19" i="15" s="1"/>
  <c r="G21" i="15"/>
  <c r="H21" i="15" s="1"/>
  <c r="G30" i="15"/>
  <c r="H31" i="15" s="1"/>
  <c r="G32" i="15"/>
  <c r="G33" i="15"/>
  <c r="H33" i="15" s="1"/>
  <c r="G18" i="15"/>
  <c r="H18" i="15" s="1"/>
  <c r="G17" i="15"/>
  <c r="H17" i="15" s="1"/>
  <c r="J165" i="9"/>
  <c r="K165" i="9" s="1"/>
  <c r="F164" i="9"/>
  <c r="E164" i="9" s="1"/>
  <c r="AO18" i="9"/>
  <c r="W18" i="9"/>
  <c r="AC18" i="9"/>
  <c r="W24" i="9"/>
  <c r="AC24" i="9"/>
  <c r="AO24" i="9"/>
  <c r="AN10" i="9"/>
  <c r="Y79" i="9"/>
  <c r="AQ79" i="9"/>
  <c r="AE79" i="9"/>
  <c r="Y14" i="9"/>
  <c r="AQ14" i="9"/>
  <c r="AE14" i="9"/>
  <c r="Y69" i="9"/>
  <c r="AQ69" i="9"/>
  <c r="AE69" i="9"/>
  <c r="Y61" i="9"/>
  <c r="AQ61" i="9"/>
  <c r="AE61" i="9"/>
  <c r="Y53" i="9"/>
  <c r="AQ53" i="9"/>
  <c r="AE53" i="9"/>
  <c r="Y75" i="9"/>
  <c r="AQ75" i="9"/>
  <c r="AE75" i="9"/>
  <c r="AR21" i="9"/>
  <c r="AF21" i="9"/>
  <c r="AR13" i="9"/>
  <c r="AF13" i="9"/>
  <c r="AR76" i="9"/>
  <c r="AF76" i="9"/>
  <c r="AR23" i="9"/>
  <c r="AF23" i="9"/>
  <c r="AR15" i="9"/>
  <c r="AF15" i="9"/>
  <c r="Y71" i="9"/>
  <c r="AQ71" i="9"/>
  <c r="AE71" i="9"/>
  <c r="Y59" i="9"/>
  <c r="AQ59" i="9"/>
  <c r="AE59" i="9"/>
  <c r="Y51" i="9"/>
  <c r="AQ51" i="9"/>
  <c r="AE51" i="9"/>
  <c r="Y73" i="9"/>
  <c r="AQ73" i="9"/>
  <c r="AE73" i="9"/>
  <c r="AR72" i="9"/>
  <c r="AF72" i="9"/>
  <c r="AR27" i="9"/>
  <c r="AF27" i="9"/>
  <c r="AR19" i="9"/>
  <c r="AF19" i="9"/>
  <c r="AR11" i="9"/>
  <c r="AF11" i="9"/>
  <c r="Y63" i="9"/>
  <c r="AQ63" i="9"/>
  <c r="AE63" i="9"/>
  <c r="Y20" i="9"/>
  <c r="AQ20" i="9"/>
  <c r="AE20" i="9"/>
  <c r="Y55" i="9"/>
  <c r="AQ55" i="9"/>
  <c r="AE55" i="9"/>
  <c r="D16" i="15" l="1"/>
  <c r="H218" i="12"/>
  <c r="H29" i="15"/>
  <c r="E192" i="12"/>
  <c r="W179" i="12"/>
  <c r="W183" i="12"/>
  <c r="AD183" i="12" s="1"/>
  <c r="O181" i="12"/>
  <c r="W182" i="12"/>
  <c r="AD182" i="12" s="1"/>
  <c r="W178" i="12"/>
  <c r="W166" i="9"/>
  <c r="C17" i="15"/>
  <c r="C29" i="15" s="1"/>
  <c r="B29" i="15"/>
  <c r="L31" i="15" s="1"/>
  <c r="B30" i="15"/>
  <c r="C18" i="15"/>
  <c r="C30" i="15" s="1"/>
  <c r="AJ161" i="9"/>
  <c r="AL161" i="9" s="1"/>
  <c r="O34" i="15"/>
  <c r="AM10" i="9"/>
  <c r="AP24" i="9"/>
  <c r="X24" i="9"/>
  <c r="AD24" i="9"/>
  <c r="AP18" i="9"/>
  <c r="X18" i="9"/>
  <c r="AD18" i="9"/>
  <c r="H23" i="15"/>
  <c r="G23" i="15"/>
  <c r="G35" i="15"/>
  <c r="H35" i="15"/>
  <c r="X29" i="12"/>
  <c r="AP29" i="12"/>
  <c r="AD29" i="12"/>
  <c r="X165" i="12"/>
  <c r="AD165" i="12"/>
  <c r="AP165" i="12"/>
  <c r="X145" i="9"/>
  <c r="AD145" i="9"/>
  <c r="AP145" i="9"/>
  <c r="X133" i="9"/>
  <c r="AD133" i="9"/>
  <c r="AP133" i="9"/>
  <c r="X127" i="9"/>
  <c r="AD127" i="9"/>
  <c r="AP127" i="9"/>
  <c r="X135" i="12"/>
  <c r="AD135" i="12"/>
  <c r="AP135" i="12"/>
  <c r="X131" i="12"/>
  <c r="AD131" i="12"/>
  <c r="AP131" i="12"/>
  <c r="X127" i="12"/>
  <c r="AP127" i="12"/>
  <c r="AD127" i="12"/>
  <c r="X123" i="12"/>
  <c r="AD123" i="12"/>
  <c r="X119" i="12"/>
  <c r="AP119" i="12"/>
  <c r="AD119" i="12"/>
  <c r="X115" i="12"/>
  <c r="AP115" i="12"/>
  <c r="AD115" i="12"/>
  <c r="Y87" i="9"/>
  <c r="AQ87" i="9"/>
  <c r="AE87" i="9"/>
  <c r="X95" i="12"/>
  <c r="AD95" i="12"/>
  <c r="AP95" i="12"/>
  <c r="X87" i="12"/>
  <c r="AD87" i="12"/>
  <c r="AP87" i="12"/>
  <c r="AP170" i="12"/>
  <c r="X170" i="12"/>
  <c r="AD170" i="12"/>
  <c r="AP156" i="9"/>
  <c r="X156" i="9"/>
  <c r="AD156" i="9"/>
  <c r="X154" i="9"/>
  <c r="AP154" i="9"/>
  <c r="AD154" i="9"/>
  <c r="X150" i="9"/>
  <c r="AP150" i="9"/>
  <c r="AD150" i="9"/>
  <c r="AR146" i="9"/>
  <c r="AF146" i="9"/>
  <c r="X142" i="9"/>
  <c r="AD142" i="9"/>
  <c r="AP142" i="9"/>
  <c r="AP150" i="12"/>
  <c r="X150" i="12"/>
  <c r="AD150" i="12"/>
  <c r="X136" i="9"/>
  <c r="AP136" i="9"/>
  <c r="AD136" i="9"/>
  <c r="X130" i="9"/>
  <c r="AP130" i="9"/>
  <c r="AD130" i="9"/>
  <c r="AR126" i="9"/>
  <c r="AF126" i="9"/>
  <c r="X136" i="12"/>
  <c r="AD136" i="12"/>
  <c r="AP136" i="12"/>
  <c r="X116" i="9"/>
  <c r="AD116" i="9"/>
  <c r="AP116" i="9"/>
  <c r="X112" i="9"/>
  <c r="AD112" i="9"/>
  <c r="AP112" i="9"/>
  <c r="X108" i="9"/>
  <c r="AD108" i="9"/>
  <c r="AP108" i="9"/>
  <c r="X104" i="9"/>
  <c r="AD104" i="9"/>
  <c r="AP104" i="9"/>
  <c r="X100" i="9"/>
  <c r="AD100" i="9"/>
  <c r="AP100" i="9"/>
  <c r="X96" i="9"/>
  <c r="AD96" i="9"/>
  <c r="AP96" i="9"/>
  <c r="X92" i="9"/>
  <c r="AD92" i="9"/>
  <c r="AP92" i="9"/>
  <c r="X88" i="9"/>
  <c r="AD88" i="9"/>
  <c r="AP88" i="9"/>
  <c r="X84" i="9"/>
  <c r="AD84" i="9"/>
  <c r="AP84" i="9"/>
  <c r="X80" i="9"/>
  <c r="AD80" i="9"/>
  <c r="AP80" i="9"/>
  <c r="X88" i="12"/>
  <c r="AP88" i="12"/>
  <c r="AD88" i="12"/>
  <c r="X82" i="12"/>
  <c r="AP82" i="12"/>
  <c r="AD82" i="12"/>
  <c r="AE66" i="9"/>
  <c r="AQ66" i="9"/>
  <c r="Y66" i="9"/>
  <c r="X76" i="12"/>
  <c r="AD76" i="12"/>
  <c r="AP76" i="12"/>
  <c r="X72" i="12"/>
  <c r="AP72" i="12"/>
  <c r="AD72" i="12"/>
  <c r="X56" i="9"/>
  <c r="AD56" i="9"/>
  <c r="AP56" i="9"/>
  <c r="X68" i="12"/>
  <c r="AP68" i="12"/>
  <c r="AD68" i="12"/>
  <c r="X64" i="12"/>
  <c r="AP64" i="12"/>
  <c r="AD64" i="12"/>
  <c r="X60" i="12"/>
  <c r="AP60" i="12"/>
  <c r="AD60" i="12"/>
  <c r="X56" i="12"/>
  <c r="AP56" i="12"/>
  <c r="AD56" i="12"/>
  <c r="X52" i="12"/>
  <c r="AD52" i="12"/>
  <c r="AP52" i="12"/>
  <c r="X48" i="12"/>
  <c r="AD48" i="12"/>
  <c r="AP48" i="12"/>
  <c r="X44" i="12"/>
  <c r="AD44" i="12"/>
  <c r="AP44" i="12"/>
  <c r="AP34" i="12"/>
  <c r="X34" i="12"/>
  <c r="AD34" i="12"/>
  <c r="AP171" i="12"/>
  <c r="X171" i="12"/>
  <c r="AD171" i="12"/>
  <c r="AD155" i="9"/>
  <c r="X155" i="9"/>
  <c r="AP155" i="9"/>
  <c r="X159" i="12"/>
  <c r="AD159" i="12"/>
  <c r="AP159" i="12"/>
  <c r="X143" i="9"/>
  <c r="AD143" i="9"/>
  <c r="AP143" i="9"/>
  <c r="X135" i="9"/>
  <c r="AD135" i="9"/>
  <c r="AP135" i="9"/>
  <c r="X17" i="9"/>
  <c r="AD17" i="9"/>
  <c r="AP17" i="9"/>
  <c r="AP27" i="12"/>
  <c r="X27" i="12"/>
  <c r="AD27" i="12"/>
  <c r="X141" i="12"/>
  <c r="AD141" i="12"/>
  <c r="AP141" i="12"/>
  <c r="X137" i="12"/>
  <c r="AP137" i="12"/>
  <c r="AD137" i="12"/>
  <c r="X133" i="12"/>
  <c r="AP133" i="12"/>
  <c r="AD133" i="12"/>
  <c r="X125" i="12"/>
  <c r="AP125" i="12"/>
  <c r="AD125" i="12"/>
  <c r="X101" i="9"/>
  <c r="AD101" i="9"/>
  <c r="AP101" i="9"/>
  <c r="X93" i="9"/>
  <c r="AD93" i="9"/>
  <c r="AP93" i="9"/>
  <c r="X85" i="9"/>
  <c r="AD85" i="9"/>
  <c r="AP85" i="9"/>
  <c r="X93" i="12"/>
  <c r="AP93" i="12"/>
  <c r="AD93" i="12"/>
  <c r="X81" i="12"/>
  <c r="AP81" i="12"/>
  <c r="AD81" i="12"/>
  <c r="X69" i="12"/>
  <c r="AD69" i="12"/>
  <c r="AP69" i="12"/>
  <c r="X61" i="12"/>
  <c r="AP61" i="12"/>
  <c r="AD61" i="12"/>
  <c r="X57" i="12"/>
  <c r="AP57" i="12"/>
  <c r="AD57" i="12"/>
  <c r="X33" i="9"/>
  <c r="AD33" i="9"/>
  <c r="AP33" i="9"/>
  <c r="X29" i="9"/>
  <c r="AD29" i="9"/>
  <c r="AP29" i="9"/>
  <c r="X25" i="9"/>
  <c r="AD25" i="9"/>
  <c r="AP25" i="9"/>
  <c r="AP33" i="12"/>
  <c r="X33" i="12"/>
  <c r="AD33" i="12"/>
  <c r="K23" i="15"/>
  <c r="L35" i="15"/>
  <c r="K35" i="15"/>
  <c r="L23" i="15"/>
  <c r="X24" i="12"/>
  <c r="AP24" i="12"/>
  <c r="AD24" i="12"/>
  <c r="X83" i="12"/>
  <c r="AP83" i="12"/>
  <c r="AD83" i="12"/>
  <c r="X67" i="12"/>
  <c r="AP67" i="12"/>
  <c r="AD67" i="12"/>
  <c r="X59" i="12"/>
  <c r="AP59" i="12"/>
  <c r="AD59" i="12"/>
  <c r="X39" i="9"/>
  <c r="AD39" i="9"/>
  <c r="AP39" i="9"/>
  <c r="X43" i="12"/>
  <c r="AP43" i="12"/>
  <c r="AD43" i="12"/>
  <c r="AP35" i="12"/>
  <c r="X35" i="12"/>
  <c r="AD35" i="12"/>
  <c r="AP31" i="12"/>
  <c r="X31" i="12"/>
  <c r="AD31" i="12"/>
  <c r="AN22" i="12"/>
  <c r="AL173" i="12"/>
  <c r="AN173" i="12" s="1"/>
  <c r="AP161" i="12"/>
  <c r="X161" i="12"/>
  <c r="AD161" i="12"/>
  <c r="AP157" i="12"/>
  <c r="X157" i="12"/>
  <c r="AD157" i="12"/>
  <c r="AP149" i="12"/>
  <c r="AD149" i="12"/>
  <c r="X149" i="12"/>
  <c r="X145" i="12"/>
  <c r="AP145" i="12"/>
  <c r="AD145" i="12"/>
  <c r="X131" i="9"/>
  <c r="AD131" i="9"/>
  <c r="AP131" i="9"/>
  <c r="X139" i="12"/>
  <c r="AP139" i="12"/>
  <c r="AD139" i="12"/>
  <c r="Y95" i="9"/>
  <c r="AQ95" i="9"/>
  <c r="AE95" i="9"/>
  <c r="X103" i="12"/>
  <c r="AP103" i="12"/>
  <c r="AD103" i="12"/>
  <c r="X158" i="9"/>
  <c r="AD158" i="9"/>
  <c r="AP158" i="9"/>
  <c r="X166" i="12"/>
  <c r="AD166" i="12"/>
  <c r="AP166" i="12"/>
  <c r="AP162" i="12"/>
  <c r="X162" i="12"/>
  <c r="AD162" i="12"/>
  <c r="X148" i="9"/>
  <c r="AP148" i="9"/>
  <c r="AD148" i="9"/>
  <c r="AP156" i="12"/>
  <c r="X156" i="12"/>
  <c r="AD156" i="12"/>
  <c r="X140" i="9"/>
  <c r="AP140" i="9"/>
  <c r="AD140" i="9"/>
  <c r="AR138" i="9"/>
  <c r="AF138" i="9"/>
  <c r="AF132" i="9"/>
  <c r="AR132" i="9"/>
  <c r="X124" i="9"/>
  <c r="AP124" i="9"/>
  <c r="AD124" i="9"/>
  <c r="X126" i="12"/>
  <c r="AP126" i="12"/>
  <c r="AD126" i="12"/>
  <c r="X122" i="12"/>
  <c r="AP122" i="12"/>
  <c r="AD122" i="12"/>
  <c r="AQ102" i="9"/>
  <c r="Y102" i="9"/>
  <c r="AE102" i="9"/>
  <c r="X110" i="12"/>
  <c r="AP110" i="12"/>
  <c r="AD110" i="12"/>
  <c r="X106" i="12"/>
  <c r="AP106" i="12"/>
  <c r="AD106" i="12"/>
  <c r="AQ86" i="9"/>
  <c r="Y86" i="9"/>
  <c r="AE86" i="9"/>
  <c r="X94" i="12"/>
  <c r="AD94" i="12"/>
  <c r="AP94" i="12"/>
  <c r="X90" i="12"/>
  <c r="AD90" i="12"/>
  <c r="AP90" i="12"/>
  <c r="X86" i="12"/>
  <c r="AP86" i="12"/>
  <c r="AD86" i="12"/>
  <c r="X68" i="9"/>
  <c r="AD68" i="9"/>
  <c r="AP68" i="9"/>
  <c r="X62" i="9"/>
  <c r="AD62" i="9"/>
  <c r="AP62" i="9"/>
  <c r="X58" i="9"/>
  <c r="AD58" i="9"/>
  <c r="AP58" i="9"/>
  <c r="AP54" i="9"/>
  <c r="X54" i="9"/>
  <c r="AD54" i="9"/>
  <c r="X50" i="9"/>
  <c r="AD50" i="9"/>
  <c r="AP50" i="9"/>
  <c r="X46" i="9"/>
  <c r="AD46" i="9"/>
  <c r="AP46" i="9"/>
  <c r="X42" i="9"/>
  <c r="AP42" i="9"/>
  <c r="AD42" i="9"/>
  <c r="X38" i="9"/>
  <c r="AP38" i="9"/>
  <c r="AD38" i="9"/>
  <c r="X34" i="9"/>
  <c r="AD34" i="9"/>
  <c r="AP34" i="9"/>
  <c r="X30" i="9"/>
  <c r="AD30" i="9"/>
  <c r="AP30" i="9"/>
  <c r="AP40" i="12"/>
  <c r="AD40" i="12"/>
  <c r="X40" i="12"/>
  <c r="AP26" i="9"/>
  <c r="X26" i="9"/>
  <c r="AD26" i="9"/>
  <c r="AP30" i="12"/>
  <c r="X30" i="12"/>
  <c r="AD30" i="12"/>
  <c r="AD159" i="9"/>
  <c r="AP159" i="9"/>
  <c r="X159" i="9"/>
  <c r="X167" i="12"/>
  <c r="AP167" i="12"/>
  <c r="AD167" i="12"/>
  <c r="AQ151" i="9"/>
  <c r="Y151" i="9"/>
  <c r="AE151" i="9"/>
  <c r="AP163" i="12"/>
  <c r="X163" i="12"/>
  <c r="AD163" i="12"/>
  <c r="X147" i="9"/>
  <c r="AD147" i="9"/>
  <c r="AP147" i="9"/>
  <c r="AP155" i="12"/>
  <c r="AD155" i="12"/>
  <c r="X155" i="12"/>
  <c r="AP151" i="12"/>
  <c r="AD151" i="12"/>
  <c r="X151" i="12"/>
  <c r="X129" i="9"/>
  <c r="AD129" i="9"/>
  <c r="AP129" i="9"/>
  <c r="X121" i="9"/>
  <c r="AD121" i="9"/>
  <c r="AP121" i="9"/>
  <c r="X105" i="9"/>
  <c r="AD105" i="9"/>
  <c r="AP105" i="9"/>
  <c r="X97" i="9"/>
  <c r="AD97" i="9"/>
  <c r="AP97" i="9"/>
  <c r="X89" i="9"/>
  <c r="AD89" i="9"/>
  <c r="AP89" i="9"/>
  <c r="X81" i="9"/>
  <c r="AD81" i="9"/>
  <c r="AP81" i="9"/>
  <c r="AD77" i="9"/>
  <c r="AP77" i="9"/>
  <c r="X77" i="9"/>
  <c r="X89" i="12"/>
  <c r="AP89" i="12"/>
  <c r="AD89" i="12"/>
  <c r="X77" i="12"/>
  <c r="AP77" i="12"/>
  <c r="AD77" i="12"/>
  <c r="X37" i="9"/>
  <c r="AP37" i="9"/>
  <c r="AD37" i="9"/>
  <c r="AP37" i="12"/>
  <c r="X37" i="12"/>
  <c r="AD37" i="12"/>
  <c r="AA170" i="9"/>
  <c r="P169" i="9"/>
  <c r="AO22" i="12"/>
  <c r="AD16" i="9"/>
  <c r="AP16" i="9"/>
  <c r="X16" i="9"/>
  <c r="X71" i="12"/>
  <c r="AD71" i="12"/>
  <c r="AP71" i="12"/>
  <c r="X63" i="12"/>
  <c r="AD63" i="12"/>
  <c r="X51" i="12"/>
  <c r="AP51" i="12"/>
  <c r="AD51" i="12"/>
  <c r="X47" i="12"/>
  <c r="AP47" i="12"/>
  <c r="AD47" i="12"/>
  <c r="Y153" i="9"/>
  <c r="AE153" i="9"/>
  <c r="AQ153" i="9"/>
  <c r="X149" i="9"/>
  <c r="AD149" i="9"/>
  <c r="AP149" i="9"/>
  <c r="X141" i="9"/>
  <c r="AD141" i="9"/>
  <c r="AP141" i="9"/>
  <c r="X143" i="12"/>
  <c r="AP143" i="12"/>
  <c r="AD143" i="12"/>
  <c r="AF119" i="9"/>
  <c r="AR119" i="9"/>
  <c r="AF115" i="9"/>
  <c r="AR115" i="9"/>
  <c r="Y111" i="9"/>
  <c r="AQ111" i="9"/>
  <c r="AE111" i="9"/>
  <c r="Y103" i="9"/>
  <c r="AE103" i="9"/>
  <c r="AQ103" i="9"/>
  <c r="X111" i="12"/>
  <c r="AD111" i="12"/>
  <c r="AP111" i="12"/>
  <c r="X99" i="12"/>
  <c r="AD99" i="12"/>
  <c r="AP99" i="12"/>
  <c r="X91" i="12"/>
  <c r="AP91" i="12"/>
  <c r="AD91" i="12"/>
  <c r="X168" i="12"/>
  <c r="AD168" i="12"/>
  <c r="AP168" i="12"/>
  <c r="AP164" i="12"/>
  <c r="X164" i="12"/>
  <c r="AD164" i="12"/>
  <c r="X160" i="12"/>
  <c r="AD160" i="12"/>
  <c r="AP160" i="12"/>
  <c r="X158" i="12"/>
  <c r="AD158" i="12"/>
  <c r="AR134" i="9"/>
  <c r="AF134" i="9"/>
  <c r="X146" i="12"/>
  <c r="AP146" i="12"/>
  <c r="AD146" i="12"/>
  <c r="X128" i="9"/>
  <c r="AP128" i="9"/>
  <c r="AD128" i="9"/>
  <c r="X138" i="12"/>
  <c r="AD138" i="12"/>
  <c r="AP138" i="12"/>
  <c r="X120" i="9"/>
  <c r="AD120" i="9"/>
  <c r="AP120" i="9"/>
  <c r="X132" i="12"/>
  <c r="AP132" i="12"/>
  <c r="AD132" i="12"/>
  <c r="X128" i="12"/>
  <c r="AD128" i="12"/>
  <c r="AP128" i="12"/>
  <c r="X124" i="12"/>
  <c r="AP124" i="12"/>
  <c r="AD124" i="12"/>
  <c r="X120" i="12"/>
  <c r="AP120" i="12"/>
  <c r="AD120" i="12"/>
  <c r="X116" i="12"/>
  <c r="AP116" i="12"/>
  <c r="AD116" i="12"/>
  <c r="X112" i="12"/>
  <c r="AP112" i="12"/>
  <c r="AD112" i="12"/>
  <c r="X108" i="12"/>
  <c r="AD108" i="12"/>
  <c r="AP108" i="12"/>
  <c r="X104" i="12"/>
  <c r="AP104" i="12"/>
  <c r="AD104" i="12"/>
  <c r="X100" i="12"/>
  <c r="AD100" i="12"/>
  <c r="AP100" i="12"/>
  <c r="X96" i="12"/>
  <c r="AD96" i="12"/>
  <c r="X92" i="12"/>
  <c r="AP92" i="12"/>
  <c r="AD92" i="12"/>
  <c r="X84" i="12"/>
  <c r="AD84" i="12"/>
  <c r="AP84" i="12"/>
  <c r="X80" i="12"/>
  <c r="AP80" i="12"/>
  <c r="AD80" i="12"/>
  <c r="X64" i="9"/>
  <c r="AP64" i="9"/>
  <c r="AD64" i="9"/>
  <c r="AQ60" i="9"/>
  <c r="Y60" i="9"/>
  <c r="AE60" i="9"/>
  <c r="X52" i="9"/>
  <c r="AD52" i="9"/>
  <c r="AP52" i="9"/>
  <c r="X62" i="12"/>
  <c r="AP62" i="12"/>
  <c r="AD62" i="12"/>
  <c r="X58" i="12"/>
  <c r="AP58" i="12"/>
  <c r="AD58" i="12"/>
  <c r="X54" i="12"/>
  <c r="AP54" i="12"/>
  <c r="AD54" i="12"/>
  <c r="X50" i="12"/>
  <c r="AD50" i="12"/>
  <c r="AP50" i="12"/>
  <c r="X46" i="12"/>
  <c r="AP46" i="12"/>
  <c r="AD46" i="12"/>
  <c r="X42" i="12"/>
  <c r="AD42" i="12"/>
  <c r="AP42" i="12"/>
  <c r="AP38" i="12"/>
  <c r="X38" i="12"/>
  <c r="AD38" i="12"/>
  <c r="X139" i="9"/>
  <c r="AD139" i="9"/>
  <c r="AP139" i="9"/>
  <c r="X113" i="9"/>
  <c r="AD113" i="9"/>
  <c r="AP113" i="9"/>
  <c r="X121" i="12"/>
  <c r="AP121" i="12"/>
  <c r="AD121" i="12"/>
  <c r="X113" i="12"/>
  <c r="AP113" i="12"/>
  <c r="AD113" i="12"/>
  <c r="X105" i="12"/>
  <c r="AP105" i="12"/>
  <c r="AD105" i="12"/>
  <c r="X97" i="12"/>
  <c r="AP97" i="12"/>
  <c r="AD97" i="12"/>
  <c r="X85" i="12"/>
  <c r="AP85" i="12"/>
  <c r="AD85" i="12"/>
  <c r="AD57" i="9"/>
  <c r="AP57" i="9"/>
  <c r="X57" i="9"/>
  <c r="X65" i="12"/>
  <c r="AD65" i="12"/>
  <c r="AP65" i="12"/>
  <c r="X45" i="9"/>
  <c r="AP45" i="9"/>
  <c r="AD45" i="9"/>
  <c r="X53" i="12"/>
  <c r="AP53" i="12"/>
  <c r="AD53" i="12"/>
  <c r="X45" i="12"/>
  <c r="AP45" i="12"/>
  <c r="AD45" i="12"/>
  <c r="X41" i="12"/>
  <c r="AD41" i="12"/>
  <c r="AP41" i="12"/>
  <c r="AP12" i="9"/>
  <c r="X12" i="9"/>
  <c r="AD12" i="9"/>
  <c r="X75" i="12"/>
  <c r="AP75" i="12"/>
  <c r="AD75" i="12"/>
  <c r="X47" i="9"/>
  <c r="AD47" i="9"/>
  <c r="AP47" i="9"/>
  <c r="X55" i="12"/>
  <c r="AP55" i="12"/>
  <c r="AD55" i="12"/>
  <c r="AQ31" i="9"/>
  <c r="Y31" i="9"/>
  <c r="AE31" i="9"/>
  <c r="AP39" i="12"/>
  <c r="X39" i="12"/>
  <c r="AD39" i="12"/>
  <c r="F181" i="9"/>
  <c r="G180" i="9"/>
  <c r="F187" i="9"/>
  <c r="G186" i="9"/>
  <c r="AP169" i="12"/>
  <c r="X169" i="12"/>
  <c r="AD169" i="12"/>
  <c r="AP153" i="12"/>
  <c r="AD153" i="12"/>
  <c r="X153" i="12"/>
  <c r="X137" i="9"/>
  <c r="AD137" i="9"/>
  <c r="AP137" i="9"/>
  <c r="X123" i="9"/>
  <c r="AD123" i="9"/>
  <c r="AP123" i="9"/>
  <c r="X107" i="12"/>
  <c r="AP107" i="12"/>
  <c r="AD107" i="12"/>
  <c r="AP28" i="12"/>
  <c r="X28" i="12"/>
  <c r="AD28" i="12"/>
  <c r="X152" i="9"/>
  <c r="AD152" i="9"/>
  <c r="AP152" i="9"/>
  <c r="X144" i="9"/>
  <c r="AP144" i="9"/>
  <c r="AD144" i="9"/>
  <c r="AP154" i="12"/>
  <c r="AD154" i="12"/>
  <c r="X154" i="12"/>
  <c r="AP152" i="12"/>
  <c r="AD152" i="12"/>
  <c r="X152" i="12"/>
  <c r="X148" i="12"/>
  <c r="AD148" i="12"/>
  <c r="AP148" i="12"/>
  <c r="AP144" i="12"/>
  <c r="X144" i="12"/>
  <c r="AD144" i="12"/>
  <c r="X142" i="12"/>
  <c r="AP142" i="12"/>
  <c r="AD142" i="12"/>
  <c r="AP140" i="12"/>
  <c r="AD140" i="12"/>
  <c r="X140" i="12"/>
  <c r="AR122" i="9"/>
  <c r="AF122" i="9"/>
  <c r="X134" i="12"/>
  <c r="AP134" i="12"/>
  <c r="AD134" i="12"/>
  <c r="X130" i="12"/>
  <c r="AP130" i="12"/>
  <c r="AD130" i="12"/>
  <c r="AE110" i="9"/>
  <c r="AQ110" i="9"/>
  <c r="Y110" i="9"/>
  <c r="X118" i="12"/>
  <c r="AP118" i="12"/>
  <c r="AD118" i="12"/>
  <c r="X114" i="12"/>
  <c r="AP114" i="12"/>
  <c r="AD114" i="12"/>
  <c r="AE94" i="9"/>
  <c r="AQ94" i="9"/>
  <c r="Y94" i="9"/>
  <c r="X102" i="12"/>
  <c r="AP102" i="12"/>
  <c r="AD102" i="12"/>
  <c r="X98" i="12"/>
  <c r="AP98" i="12"/>
  <c r="AD98" i="12"/>
  <c r="AP78" i="9"/>
  <c r="X78" i="9"/>
  <c r="AD78" i="9"/>
  <c r="X74" i="9"/>
  <c r="AD74" i="9"/>
  <c r="AP74" i="9"/>
  <c r="AP70" i="9"/>
  <c r="AD70" i="9"/>
  <c r="X70" i="9"/>
  <c r="X78" i="12"/>
  <c r="AP78" i="12"/>
  <c r="AD78" i="12"/>
  <c r="X74" i="12"/>
  <c r="AD74" i="12"/>
  <c r="AP74" i="12"/>
  <c r="X70" i="12"/>
  <c r="AP70" i="12"/>
  <c r="AD70" i="12"/>
  <c r="X66" i="12"/>
  <c r="AP66" i="12"/>
  <c r="AD66" i="12"/>
  <c r="X48" i="9"/>
  <c r="AD48" i="9"/>
  <c r="AP48" i="9"/>
  <c r="X44" i="9"/>
  <c r="AD44" i="9"/>
  <c r="AP44" i="9"/>
  <c r="X40" i="9"/>
  <c r="AP40" i="9"/>
  <c r="AD40" i="9"/>
  <c r="X36" i="9"/>
  <c r="AP36" i="9"/>
  <c r="AD36" i="9"/>
  <c r="X32" i="9"/>
  <c r="AP32" i="9"/>
  <c r="AD32" i="9"/>
  <c r="AD28" i="9"/>
  <c r="AP28" i="9"/>
  <c r="X28" i="9"/>
  <c r="AP36" i="12"/>
  <c r="X36" i="12"/>
  <c r="AD36" i="12"/>
  <c r="X22" i="9"/>
  <c r="AD22" i="9"/>
  <c r="AP22" i="9"/>
  <c r="AP32" i="12"/>
  <c r="X32" i="12"/>
  <c r="AD32" i="12"/>
  <c r="X147" i="12"/>
  <c r="AD147" i="12"/>
  <c r="X125" i="9"/>
  <c r="AD125" i="9"/>
  <c r="AP125" i="9"/>
  <c r="X117" i="9"/>
  <c r="AD117" i="9"/>
  <c r="AP117" i="9"/>
  <c r="X129" i="12"/>
  <c r="AP129" i="12"/>
  <c r="AD129" i="12"/>
  <c r="X109" i="9"/>
  <c r="AD109" i="9"/>
  <c r="AP109" i="9"/>
  <c r="X117" i="12"/>
  <c r="AP117" i="12"/>
  <c r="AD117" i="12"/>
  <c r="X109" i="12"/>
  <c r="AD109" i="12"/>
  <c r="AP109" i="12"/>
  <c r="X101" i="12"/>
  <c r="AP101" i="12"/>
  <c r="AD101" i="12"/>
  <c r="AP65" i="9"/>
  <c r="X65" i="9"/>
  <c r="AD65" i="9"/>
  <c r="X73" i="12"/>
  <c r="AP73" i="12"/>
  <c r="AD73" i="12"/>
  <c r="X49" i="12"/>
  <c r="AP49" i="12"/>
  <c r="AD49" i="12"/>
  <c r="AC174" i="12"/>
  <c r="O28" i="15" s="1"/>
  <c r="X22" i="12"/>
  <c r="AP22" i="12"/>
  <c r="W173" i="12"/>
  <c r="AD22" i="12"/>
  <c r="W174" i="12"/>
  <c r="AD174" i="12" s="1"/>
  <c r="O29" i="15" s="1"/>
  <c r="V177" i="12"/>
  <c r="AC173" i="12"/>
  <c r="O16" i="15" s="1"/>
  <c r="AO173" i="12"/>
  <c r="AP10" i="9"/>
  <c r="X10" i="9"/>
  <c r="W161" i="9"/>
  <c r="AD10" i="9"/>
  <c r="AP26" i="12"/>
  <c r="X26" i="12"/>
  <c r="AD26" i="12"/>
  <c r="AP123" i="12"/>
  <c r="AD67" i="9"/>
  <c r="AP67" i="9"/>
  <c r="X67" i="9"/>
  <c r="X79" i="12"/>
  <c r="AP79" i="12"/>
  <c r="AD79" i="12"/>
  <c r="AP63" i="12"/>
  <c r="X43" i="9"/>
  <c r="AP43" i="9"/>
  <c r="AD43" i="9"/>
  <c r="X35" i="9"/>
  <c r="AP35" i="9"/>
  <c r="AD35" i="9"/>
  <c r="E198" i="12"/>
  <c r="F197" i="12"/>
  <c r="AP25" i="12"/>
  <c r="X25" i="12"/>
  <c r="AD25" i="12"/>
  <c r="AP23" i="12"/>
  <c r="AD23" i="12"/>
  <c r="X23" i="12"/>
  <c r="AC183" i="12"/>
  <c r="AC182" i="12"/>
  <c r="AC179" i="12"/>
  <c r="AD179" i="12"/>
  <c r="AR63" i="9"/>
  <c r="AF63" i="9"/>
  <c r="AR55" i="9"/>
  <c r="AF55" i="9"/>
  <c r="AR20" i="9"/>
  <c r="AF20" i="9"/>
  <c r="AR73" i="9"/>
  <c r="AF73" i="9"/>
  <c r="AR51" i="9"/>
  <c r="AF51" i="9"/>
  <c r="AR71" i="9"/>
  <c r="AF71" i="9"/>
  <c r="AR75" i="9"/>
  <c r="AF75" i="9"/>
  <c r="AR61" i="9"/>
  <c r="AF61" i="9"/>
  <c r="AR79" i="9"/>
  <c r="AF79" i="9"/>
  <c r="AR59" i="9"/>
  <c r="AF59" i="9"/>
  <c r="AR53" i="9"/>
  <c r="AF53" i="9"/>
  <c r="AR69" i="9"/>
  <c r="AF69" i="9"/>
  <c r="AR14" i="9"/>
  <c r="AF14" i="9"/>
  <c r="AN161" i="9" l="1"/>
  <c r="X179" i="12"/>
  <c r="AE179" i="12" s="1"/>
  <c r="X183" i="12"/>
  <c r="AE183" i="12" s="1"/>
  <c r="X182" i="12"/>
  <c r="AE182" i="12" s="1"/>
  <c r="X178" i="12"/>
  <c r="X166" i="9"/>
  <c r="AM161" i="9"/>
  <c r="Y43" i="9"/>
  <c r="AE43" i="9"/>
  <c r="AQ43" i="9"/>
  <c r="AE26" i="12"/>
  <c r="AQ26" i="12"/>
  <c r="Y26" i="12"/>
  <c r="X161" i="9"/>
  <c r="AQ10" i="9"/>
  <c r="Y10" i="9"/>
  <c r="AE10" i="9"/>
  <c r="AQ73" i="12"/>
  <c r="Y73" i="12"/>
  <c r="AE73" i="12"/>
  <c r="Y101" i="12"/>
  <c r="AQ101" i="12"/>
  <c r="AE101" i="12"/>
  <c r="AQ147" i="12"/>
  <c r="AE147" i="12"/>
  <c r="Y147" i="12"/>
  <c r="AQ32" i="12"/>
  <c r="Y32" i="12"/>
  <c r="AE32" i="12"/>
  <c r="Y22" i="9"/>
  <c r="AE22" i="9"/>
  <c r="AQ22" i="9"/>
  <c r="AQ36" i="12"/>
  <c r="AE36" i="12"/>
  <c r="Y36" i="12"/>
  <c r="Y36" i="9"/>
  <c r="AE36" i="9"/>
  <c r="AQ36" i="9"/>
  <c r="Y44" i="9"/>
  <c r="AQ44" i="9"/>
  <c r="AE44" i="9"/>
  <c r="AE66" i="12"/>
  <c r="AQ66" i="12"/>
  <c r="Y66" i="12"/>
  <c r="AE74" i="12"/>
  <c r="AQ74" i="12"/>
  <c r="Y74" i="12"/>
  <c r="AQ70" i="9"/>
  <c r="Y70" i="9"/>
  <c r="AE70" i="9"/>
  <c r="AE102" i="12"/>
  <c r="AQ102" i="12"/>
  <c r="Y102" i="12"/>
  <c r="AE114" i="12"/>
  <c r="AQ114" i="12"/>
  <c r="Y114" i="12"/>
  <c r="AF110" i="9"/>
  <c r="AR110" i="9"/>
  <c r="AQ134" i="12"/>
  <c r="AE134" i="12"/>
  <c r="Y134" i="12"/>
  <c r="AE142" i="12"/>
  <c r="AQ142" i="12"/>
  <c r="Y142" i="12"/>
  <c r="AQ144" i="12"/>
  <c r="AE144" i="12"/>
  <c r="Y144" i="12"/>
  <c r="AQ148" i="12"/>
  <c r="AE148" i="12"/>
  <c r="Y148" i="12"/>
  <c r="AQ154" i="12"/>
  <c r="Y154" i="12"/>
  <c r="AE154" i="12"/>
  <c r="AQ28" i="12"/>
  <c r="Y28" i="12"/>
  <c r="AE28" i="12"/>
  <c r="Y47" i="9"/>
  <c r="AQ47" i="9"/>
  <c r="AE47" i="9"/>
  <c r="Y45" i="12"/>
  <c r="AQ45" i="12"/>
  <c r="AE45" i="12"/>
  <c r="Y45" i="9"/>
  <c r="AE45" i="9"/>
  <c r="AQ45" i="9"/>
  <c r="AQ57" i="9"/>
  <c r="Y57" i="9"/>
  <c r="AE57" i="9"/>
  <c r="AE80" i="12"/>
  <c r="AQ80" i="12"/>
  <c r="Y80" i="12"/>
  <c r="AE23" i="12"/>
  <c r="AQ23" i="12"/>
  <c r="Y23" i="12"/>
  <c r="AQ25" i="12"/>
  <c r="AE25" i="12"/>
  <c r="Y25" i="12"/>
  <c r="Y35" i="9"/>
  <c r="AE35" i="9"/>
  <c r="AQ35" i="9"/>
  <c r="Y67" i="9"/>
  <c r="AQ67" i="9"/>
  <c r="AE67" i="9"/>
  <c r="AD161" i="9"/>
  <c r="O6" i="15" s="1"/>
  <c r="AO161" i="9"/>
  <c r="W177" i="12"/>
  <c r="AP173" i="12"/>
  <c r="AD173" i="12"/>
  <c r="O17" i="15" s="1"/>
  <c r="AQ22" i="12"/>
  <c r="X173" i="12"/>
  <c r="AE22" i="12"/>
  <c r="X174" i="12"/>
  <c r="AE174" i="12" s="1"/>
  <c r="O30" i="15" s="1"/>
  <c r="Y22" i="12"/>
  <c r="Y49" i="12"/>
  <c r="AQ49" i="12"/>
  <c r="AE49" i="12"/>
  <c r="AQ109" i="12"/>
  <c r="Y109" i="12"/>
  <c r="AE109" i="12"/>
  <c r="AE109" i="9"/>
  <c r="Y109" i="9"/>
  <c r="AQ109" i="9"/>
  <c r="AE117" i="9"/>
  <c r="Y117" i="9"/>
  <c r="AQ117" i="9"/>
  <c r="Y32" i="9"/>
  <c r="AE32" i="9"/>
  <c r="AQ32" i="9"/>
  <c r="Y40" i="9"/>
  <c r="AE40" i="9"/>
  <c r="AQ40" i="9"/>
  <c r="Y48" i="9"/>
  <c r="AQ48" i="9"/>
  <c r="AE48" i="9"/>
  <c r="AE70" i="12"/>
  <c r="AQ70" i="12"/>
  <c r="Y70" i="12"/>
  <c r="AQ78" i="12"/>
  <c r="AE78" i="12"/>
  <c r="Y78" i="12"/>
  <c r="AQ74" i="9"/>
  <c r="Y74" i="9"/>
  <c r="AE74" i="9"/>
  <c r="AQ78" i="9"/>
  <c r="Y78" i="9"/>
  <c r="AE78" i="9"/>
  <c r="AE98" i="12"/>
  <c r="AQ98" i="12"/>
  <c r="Y98" i="12"/>
  <c r="AF94" i="9"/>
  <c r="AR94" i="9"/>
  <c r="AE118" i="12"/>
  <c r="AQ118" i="12"/>
  <c r="Y118" i="12"/>
  <c r="AE130" i="12"/>
  <c r="AQ130" i="12"/>
  <c r="Y130" i="12"/>
  <c r="AQ140" i="12"/>
  <c r="AE140" i="12"/>
  <c r="Y140" i="12"/>
  <c r="AQ152" i="12"/>
  <c r="AE152" i="12"/>
  <c r="Y152" i="12"/>
  <c r="Y144" i="9"/>
  <c r="AQ144" i="9"/>
  <c r="AE144" i="9"/>
  <c r="Y123" i="9"/>
  <c r="AQ123" i="9"/>
  <c r="AE123" i="9"/>
  <c r="AQ153" i="12"/>
  <c r="Y153" i="12"/>
  <c r="AE153" i="12"/>
  <c r="AQ169" i="12"/>
  <c r="Y169" i="12"/>
  <c r="AE169" i="12"/>
  <c r="AF31" i="9"/>
  <c r="AR31" i="9"/>
  <c r="Y55" i="12"/>
  <c r="AQ55" i="12"/>
  <c r="AE55" i="12"/>
  <c r="Y75" i="12"/>
  <c r="AQ75" i="12"/>
  <c r="AE75" i="12"/>
  <c r="Y12" i="9"/>
  <c r="AE12" i="9"/>
  <c r="AQ12" i="9"/>
  <c r="Y41" i="12"/>
  <c r="AQ41" i="12"/>
  <c r="AE41" i="12"/>
  <c r="Y53" i="12"/>
  <c r="AQ53" i="12"/>
  <c r="AE53" i="12"/>
  <c r="Y65" i="12"/>
  <c r="AQ65" i="12"/>
  <c r="AE65" i="12"/>
  <c r="AQ85" i="12"/>
  <c r="Y85" i="12"/>
  <c r="AE85" i="12"/>
  <c r="Y105" i="12"/>
  <c r="AQ105" i="12"/>
  <c r="AE105" i="12"/>
  <c r="AQ121" i="12"/>
  <c r="Y121" i="12"/>
  <c r="AE121" i="12"/>
  <c r="Y139" i="9"/>
  <c r="AQ139" i="9"/>
  <c r="AE139" i="9"/>
  <c r="AQ38" i="12"/>
  <c r="Y38" i="12"/>
  <c r="AE38" i="12"/>
  <c r="Y42" i="12"/>
  <c r="AQ42" i="12"/>
  <c r="AE42" i="12"/>
  <c r="Y50" i="12"/>
  <c r="AQ50" i="12"/>
  <c r="AE50" i="12"/>
  <c r="AQ58" i="12"/>
  <c r="AE58" i="12"/>
  <c r="Y58" i="12"/>
  <c r="AQ52" i="9"/>
  <c r="Y52" i="9"/>
  <c r="AE52" i="9"/>
  <c r="AR60" i="9"/>
  <c r="AF60" i="9"/>
  <c r="AE64" i="9"/>
  <c r="AQ64" i="9"/>
  <c r="Y64" i="9"/>
  <c r="AQ84" i="12"/>
  <c r="AE84" i="12"/>
  <c r="Y84" i="12"/>
  <c r="AQ100" i="12"/>
  <c r="AE100" i="12"/>
  <c r="Y100" i="12"/>
  <c r="AQ108" i="12"/>
  <c r="AE108" i="12"/>
  <c r="Y108" i="12"/>
  <c r="AQ116" i="12"/>
  <c r="AE116" i="12"/>
  <c r="Y116" i="12"/>
  <c r="Y124" i="12"/>
  <c r="AQ124" i="12"/>
  <c r="AE124" i="12"/>
  <c r="AE132" i="12"/>
  <c r="AQ132" i="12"/>
  <c r="Y132" i="12"/>
  <c r="AQ138" i="12"/>
  <c r="AE138" i="12"/>
  <c r="Y138" i="12"/>
  <c r="AE146" i="12"/>
  <c r="AQ146" i="12"/>
  <c r="Y146" i="12"/>
  <c r="AQ158" i="12"/>
  <c r="Y158" i="12"/>
  <c r="AE158" i="12"/>
  <c r="Y91" i="12"/>
  <c r="AQ91" i="12"/>
  <c r="AE91" i="12"/>
  <c r="AQ111" i="12"/>
  <c r="Y111" i="12"/>
  <c r="AE111" i="12"/>
  <c r="AF111" i="9"/>
  <c r="AR111" i="9"/>
  <c r="Y141" i="9"/>
  <c r="AQ141" i="9"/>
  <c r="AE141" i="9"/>
  <c r="AR153" i="9"/>
  <c r="AF153" i="9"/>
  <c r="Y51" i="12"/>
  <c r="AQ51" i="12"/>
  <c r="AE51" i="12"/>
  <c r="AQ63" i="12"/>
  <c r="Y63" i="12"/>
  <c r="AE63" i="12"/>
  <c r="AQ16" i="9"/>
  <c r="Y16" i="9"/>
  <c r="AE16" i="9"/>
  <c r="AQ77" i="12"/>
  <c r="Y77" i="12"/>
  <c r="AE77" i="12"/>
  <c r="Y77" i="9"/>
  <c r="AQ77" i="9"/>
  <c r="AE77" i="9"/>
  <c r="Y89" i="9"/>
  <c r="AQ89" i="9"/>
  <c r="AE89" i="9"/>
  <c r="Y105" i="9"/>
  <c r="AQ105" i="9"/>
  <c r="AE105" i="9"/>
  <c r="Y129" i="9"/>
  <c r="AQ129" i="9"/>
  <c r="AE129" i="9"/>
  <c r="AQ155" i="12"/>
  <c r="Y155" i="12"/>
  <c r="AE155" i="12"/>
  <c r="AF151" i="9"/>
  <c r="AR151" i="9"/>
  <c r="AE167" i="12"/>
  <c r="AQ167" i="12"/>
  <c r="Y167" i="12"/>
  <c r="AE26" i="9"/>
  <c r="AQ26" i="9"/>
  <c r="Y26" i="9"/>
  <c r="AQ40" i="12"/>
  <c r="AE40" i="12"/>
  <c r="Y40" i="12"/>
  <c r="Y34" i="9"/>
  <c r="AQ34" i="9"/>
  <c r="AE34" i="9"/>
  <c r="Y42" i="9"/>
  <c r="AE42" i="9"/>
  <c r="AQ42" i="9"/>
  <c r="Y50" i="9"/>
  <c r="AQ50" i="9"/>
  <c r="AE50" i="9"/>
  <c r="AQ54" i="9"/>
  <c r="Y54" i="9"/>
  <c r="AE54" i="9"/>
  <c r="AE58" i="9"/>
  <c r="AQ58" i="9"/>
  <c r="Y58" i="9"/>
  <c r="AQ68" i="9"/>
  <c r="Y68" i="9"/>
  <c r="AE68" i="9"/>
  <c r="AQ90" i="12"/>
  <c r="AE90" i="12"/>
  <c r="Y90" i="12"/>
  <c r="AQ110" i="12"/>
  <c r="AE110" i="12"/>
  <c r="Y110" i="12"/>
  <c r="AR102" i="9"/>
  <c r="AF102" i="9"/>
  <c r="AQ122" i="12"/>
  <c r="AE122" i="12"/>
  <c r="Y122" i="12"/>
  <c r="Y124" i="9"/>
  <c r="AQ124" i="9"/>
  <c r="AE124" i="9"/>
  <c r="AE158" i="9"/>
  <c r="AQ158" i="9"/>
  <c r="Y158" i="9"/>
  <c r="AF95" i="9"/>
  <c r="AR95" i="9"/>
  <c r="Y131" i="9"/>
  <c r="AQ131" i="9"/>
  <c r="AE131" i="9"/>
  <c r="AQ149" i="12"/>
  <c r="Y149" i="12"/>
  <c r="AE149" i="12"/>
  <c r="Y157" i="12"/>
  <c r="AE157" i="12"/>
  <c r="AQ157" i="12"/>
  <c r="AQ31" i="12"/>
  <c r="AE31" i="12"/>
  <c r="Y31" i="12"/>
  <c r="Y39" i="9"/>
  <c r="AE39" i="9"/>
  <c r="AQ39" i="9"/>
  <c r="AQ67" i="12"/>
  <c r="Y67" i="12"/>
  <c r="AE67" i="12"/>
  <c r="Y24" i="12"/>
  <c r="AE24" i="12"/>
  <c r="AQ24" i="12"/>
  <c r="AQ33" i="12"/>
  <c r="AE33" i="12"/>
  <c r="Y33" i="12"/>
  <c r="Y25" i="9"/>
  <c r="AE25" i="9"/>
  <c r="AQ25" i="9"/>
  <c r="Y33" i="9"/>
  <c r="AQ33" i="9"/>
  <c r="AE33" i="9"/>
  <c r="Y61" i="12"/>
  <c r="AQ61" i="12"/>
  <c r="AE61" i="12"/>
  <c r="AQ81" i="12"/>
  <c r="Y81" i="12"/>
  <c r="AE81" i="12"/>
  <c r="AE85" i="9"/>
  <c r="Y85" i="9"/>
  <c r="AQ85" i="9"/>
  <c r="AE101" i="9"/>
  <c r="Y101" i="9"/>
  <c r="AQ101" i="9"/>
  <c r="AE133" i="12"/>
  <c r="AQ133" i="12"/>
  <c r="Y133" i="12"/>
  <c r="AE141" i="12"/>
  <c r="AQ141" i="12"/>
  <c r="Y141" i="12"/>
  <c r="AQ27" i="12"/>
  <c r="Y27" i="12"/>
  <c r="AE27" i="12"/>
  <c r="AE17" i="9"/>
  <c r="AQ17" i="9"/>
  <c r="Y17" i="9"/>
  <c r="Y143" i="9"/>
  <c r="AQ143" i="9"/>
  <c r="AE143" i="9"/>
  <c r="AQ171" i="12"/>
  <c r="Y171" i="12"/>
  <c r="AE171" i="12"/>
  <c r="Y48" i="12"/>
  <c r="AQ48" i="12"/>
  <c r="AE48" i="12"/>
  <c r="AQ56" i="12"/>
  <c r="AE56" i="12"/>
  <c r="Y56" i="12"/>
  <c r="AQ64" i="12"/>
  <c r="AE64" i="12"/>
  <c r="Y64" i="12"/>
  <c r="AQ56" i="9"/>
  <c r="AE56" i="9"/>
  <c r="Y56" i="9"/>
  <c r="AE76" i="12"/>
  <c r="AQ76" i="12"/>
  <c r="Y76" i="12"/>
  <c r="AQ82" i="12"/>
  <c r="AE82" i="12"/>
  <c r="Y82" i="12"/>
  <c r="AQ80" i="9"/>
  <c r="Y80" i="9"/>
  <c r="AE80" i="9"/>
  <c r="AQ88" i="9"/>
  <c r="Y88" i="9"/>
  <c r="AE88" i="9"/>
  <c r="AQ96" i="9"/>
  <c r="Y96" i="9"/>
  <c r="AE96" i="9"/>
  <c r="AQ104" i="9"/>
  <c r="Y104" i="9"/>
  <c r="AE104" i="9"/>
  <c r="AE112" i="9"/>
  <c r="AQ112" i="9"/>
  <c r="Y112" i="9"/>
  <c r="AE136" i="12"/>
  <c r="AQ136" i="12"/>
  <c r="Y136" i="12"/>
  <c r="Y136" i="9"/>
  <c r="AQ136" i="9"/>
  <c r="AE136" i="9"/>
  <c r="AQ150" i="12"/>
  <c r="AE150" i="12"/>
  <c r="Y150" i="12"/>
  <c r="Y142" i="9"/>
  <c r="AE142" i="9"/>
  <c r="AQ142" i="9"/>
  <c r="Y154" i="9"/>
  <c r="AE154" i="9"/>
  <c r="AQ154" i="9"/>
  <c r="AQ156" i="9"/>
  <c r="Y156" i="9"/>
  <c r="AE156" i="9"/>
  <c r="Y95" i="12"/>
  <c r="AQ95" i="12"/>
  <c r="AE95" i="12"/>
  <c r="AQ115" i="12"/>
  <c r="Y115" i="12"/>
  <c r="AE115" i="12"/>
  <c r="AQ127" i="12"/>
  <c r="AE127" i="12"/>
  <c r="Y127" i="12"/>
  <c r="AQ135" i="12"/>
  <c r="AE135" i="12"/>
  <c r="Y135" i="12"/>
  <c r="Y133" i="9"/>
  <c r="AQ133" i="9"/>
  <c r="AE133" i="9"/>
  <c r="AE165" i="12"/>
  <c r="AQ165" i="12"/>
  <c r="Y165" i="12"/>
  <c r="Y24" i="9"/>
  <c r="AE24" i="9"/>
  <c r="AQ24" i="9"/>
  <c r="Y79" i="12"/>
  <c r="AQ79" i="12"/>
  <c r="AE79" i="12"/>
  <c r="Y65" i="9"/>
  <c r="AE65" i="9"/>
  <c r="AQ65" i="9"/>
  <c r="Y117" i="12"/>
  <c r="AQ117" i="12"/>
  <c r="AE117" i="12"/>
  <c r="AE129" i="12"/>
  <c r="AQ129" i="12"/>
  <c r="Y129" i="12"/>
  <c r="Y125" i="9"/>
  <c r="AQ125" i="9"/>
  <c r="AE125" i="9"/>
  <c r="Y28" i="9"/>
  <c r="AE28" i="9"/>
  <c r="AQ28" i="9"/>
  <c r="AE152" i="9"/>
  <c r="AQ152" i="9"/>
  <c r="Y152" i="9"/>
  <c r="Y107" i="12"/>
  <c r="AQ107" i="12"/>
  <c r="AE107" i="12"/>
  <c r="Y137" i="9"/>
  <c r="AQ137" i="9"/>
  <c r="AE137" i="9"/>
  <c r="AQ39" i="12"/>
  <c r="AE39" i="12"/>
  <c r="Y39" i="12"/>
  <c r="Y97" i="12"/>
  <c r="AQ97" i="12"/>
  <c r="AE97" i="12"/>
  <c r="AQ113" i="12"/>
  <c r="Y113" i="12"/>
  <c r="AE113" i="12"/>
  <c r="Y113" i="9"/>
  <c r="AQ113" i="9"/>
  <c r="AE113" i="9"/>
  <c r="Y46" i="12"/>
  <c r="AQ46" i="12"/>
  <c r="AE46" i="12"/>
  <c r="Y54" i="12"/>
  <c r="AQ54" i="12"/>
  <c r="AE54" i="12"/>
  <c r="AQ62" i="12"/>
  <c r="AE62" i="12"/>
  <c r="Y62" i="12"/>
  <c r="AE92" i="12"/>
  <c r="AQ92" i="12"/>
  <c r="Y92" i="12"/>
  <c r="Y96" i="12"/>
  <c r="AE96" i="12"/>
  <c r="AQ96" i="12"/>
  <c r="AQ104" i="12"/>
  <c r="AE104" i="12"/>
  <c r="Y104" i="12"/>
  <c r="AQ112" i="12"/>
  <c r="AE112" i="12"/>
  <c r="Y112" i="12"/>
  <c r="AE120" i="12"/>
  <c r="AQ120" i="12"/>
  <c r="Y120" i="12"/>
  <c r="AE128" i="12"/>
  <c r="AQ128" i="12"/>
  <c r="Y128" i="12"/>
  <c r="AE120" i="9"/>
  <c r="AQ120" i="9"/>
  <c r="Y120" i="9"/>
  <c r="Y128" i="9"/>
  <c r="AQ128" i="9"/>
  <c r="AE128" i="9"/>
  <c r="AE160" i="12"/>
  <c r="AQ160" i="12"/>
  <c r="Y160" i="12"/>
  <c r="AE164" i="12"/>
  <c r="AQ164" i="12"/>
  <c r="Y164" i="12"/>
  <c r="AQ168" i="12"/>
  <c r="Y168" i="12"/>
  <c r="AE168" i="12"/>
  <c r="AQ99" i="12"/>
  <c r="Y99" i="12"/>
  <c r="AE99" i="12"/>
  <c r="AF103" i="9"/>
  <c r="AR103" i="9"/>
  <c r="AQ143" i="12"/>
  <c r="AE143" i="12"/>
  <c r="Y143" i="12"/>
  <c r="Y149" i="9"/>
  <c r="AQ149" i="9"/>
  <c r="AE149" i="9"/>
  <c r="Y47" i="12"/>
  <c r="AE47" i="12"/>
  <c r="AQ47" i="12"/>
  <c r="Y71" i="12"/>
  <c r="AQ71" i="12"/>
  <c r="AE71" i="12"/>
  <c r="AQ37" i="12"/>
  <c r="Y37" i="12"/>
  <c r="AE37" i="12"/>
  <c r="Y37" i="9"/>
  <c r="AE37" i="9"/>
  <c r="AQ37" i="9"/>
  <c r="Y89" i="12"/>
  <c r="AQ89" i="12"/>
  <c r="AE89" i="12"/>
  <c r="Y81" i="9"/>
  <c r="AQ81" i="9"/>
  <c r="AE81" i="9"/>
  <c r="Y97" i="9"/>
  <c r="AQ97" i="9"/>
  <c r="AE97" i="9"/>
  <c r="Y121" i="9"/>
  <c r="AQ121" i="9"/>
  <c r="AE121" i="9"/>
  <c r="AQ151" i="12"/>
  <c r="Y151" i="12"/>
  <c r="AE151" i="12"/>
  <c r="Y147" i="9"/>
  <c r="AQ147" i="9"/>
  <c r="AE147" i="9"/>
  <c r="AE163" i="12"/>
  <c r="AQ163" i="12"/>
  <c r="Y163" i="12"/>
  <c r="AQ159" i="9"/>
  <c r="Y159" i="9"/>
  <c r="AE159" i="9"/>
  <c r="AQ30" i="12"/>
  <c r="AE30" i="12"/>
  <c r="Y30" i="12"/>
  <c r="Y30" i="9"/>
  <c r="AQ30" i="9"/>
  <c r="AE30" i="9"/>
  <c r="Y38" i="9"/>
  <c r="AE38" i="9"/>
  <c r="AQ38" i="9"/>
  <c r="Y46" i="9"/>
  <c r="AQ46" i="9"/>
  <c r="AE46" i="9"/>
  <c r="AQ62" i="9"/>
  <c r="Y62" i="9"/>
  <c r="AE62" i="9"/>
  <c r="AE86" i="12"/>
  <c r="AQ86" i="12"/>
  <c r="Y86" i="12"/>
  <c r="Y94" i="12"/>
  <c r="AQ94" i="12"/>
  <c r="AE94" i="12"/>
  <c r="AF86" i="9"/>
  <c r="AR86" i="9"/>
  <c r="AQ106" i="12"/>
  <c r="AE106" i="12"/>
  <c r="Y106" i="12"/>
  <c r="Y126" i="12"/>
  <c r="AQ126" i="12"/>
  <c r="AE126" i="12"/>
  <c r="Y140" i="9"/>
  <c r="AQ140" i="9"/>
  <c r="AE140" i="9"/>
  <c r="AQ156" i="12"/>
  <c r="Y156" i="12"/>
  <c r="AE156" i="12"/>
  <c r="Y148" i="9"/>
  <c r="AQ148" i="9"/>
  <c r="AE148" i="9"/>
  <c r="AQ162" i="12"/>
  <c r="Y162" i="12"/>
  <c r="AE162" i="12"/>
  <c r="AQ166" i="12"/>
  <c r="Y166" i="12"/>
  <c r="AE166" i="12"/>
  <c r="Y103" i="12"/>
  <c r="AQ103" i="12"/>
  <c r="AE103" i="12"/>
  <c r="AQ139" i="12"/>
  <c r="AE139" i="12"/>
  <c r="Y139" i="12"/>
  <c r="AQ145" i="12"/>
  <c r="AE145" i="12"/>
  <c r="Y145" i="12"/>
  <c r="AE161" i="12"/>
  <c r="AQ161" i="12"/>
  <c r="Y161" i="12"/>
  <c r="AQ35" i="12"/>
  <c r="Y35" i="12"/>
  <c r="AE35" i="12"/>
  <c r="Y43" i="12"/>
  <c r="AQ43" i="12"/>
  <c r="AE43" i="12"/>
  <c r="AQ59" i="12"/>
  <c r="Y59" i="12"/>
  <c r="AE59" i="12"/>
  <c r="AQ83" i="12"/>
  <c r="Y83" i="12"/>
  <c r="AE83" i="12"/>
  <c r="Y29" i="9"/>
  <c r="AQ29" i="9"/>
  <c r="AE29" i="9"/>
  <c r="Y57" i="12"/>
  <c r="AQ57" i="12"/>
  <c r="AE57" i="12"/>
  <c r="Y69" i="12"/>
  <c r="AQ69" i="12"/>
  <c r="AE69" i="12"/>
  <c r="Y93" i="12"/>
  <c r="AQ93" i="12"/>
  <c r="AE93" i="12"/>
  <c r="AE93" i="9"/>
  <c r="Y93" i="9"/>
  <c r="AQ93" i="9"/>
  <c r="Y125" i="12"/>
  <c r="AE125" i="12"/>
  <c r="AQ125" i="12"/>
  <c r="AQ137" i="12"/>
  <c r="AE137" i="12"/>
  <c r="Y137" i="12"/>
  <c r="Y135" i="9"/>
  <c r="AQ135" i="9"/>
  <c r="AE135" i="9"/>
  <c r="AQ159" i="12"/>
  <c r="Y159" i="12"/>
  <c r="AE159" i="12"/>
  <c r="AQ155" i="9"/>
  <c r="Y155" i="9"/>
  <c r="AE155" i="9"/>
  <c r="AQ34" i="12"/>
  <c r="AE34" i="12"/>
  <c r="Y34" i="12"/>
  <c r="Y44" i="12"/>
  <c r="AQ44" i="12"/>
  <c r="AE44" i="12"/>
  <c r="Y52" i="12"/>
  <c r="AQ52" i="12"/>
  <c r="AE52" i="12"/>
  <c r="AQ60" i="12"/>
  <c r="AE60" i="12"/>
  <c r="Y60" i="12"/>
  <c r="AQ68" i="12"/>
  <c r="AE68" i="12"/>
  <c r="Y68" i="12"/>
  <c r="AQ72" i="12"/>
  <c r="AE72" i="12"/>
  <c r="Y72" i="12"/>
  <c r="AF66" i="9"/>
  <c r="AR66" i="9"/>
  <c r="AE88" i="12"/>
  <c r="AQ88" i="12"/>
  <c r="Y88" i="12"/>
  <c r="AE84" i="9"/>
  <c r="AQ84" i="9"/>
  <c r="Y84" i="9"/>
  <c r="AE92" i="9"/>
  <c r="AQ92" i="9"/>
  <c r="Y92" i="9"/>
  <c r="AE100" i="9"/>
  <c r="AQ100" i="9"/>
  <c r="Y100" i="9"/>
  <c r="AQ108" i="9"/>
  <c r="Y108" i="9"/>
  <c r="AE108" i="9"/>
  <c r="AQ116" i="9"/>
  <c r="Y116" i="9"/>
  <c r="AE116" i="9"/>
  <c r="Y130" i="9"/>
  <c r="AE130" i="9"/>
  <c r="AQ130" i="9"/>
  <c r="Y150" i="9"/>
  <c r="AE150" i="9"/>
  <c r="AQ150" i="9"/>
  <c r="AE170" i="12"/>
  <c r="AQ170" i="12"/>
  <c r="Y170" i="12"/>
  <c r="AQ87" i="12"/>
  <c r="Y87" i="12"/>
  <c r="AE87" i="12"/>
  <c r="AF87" i="9"/>
  <c r="AR87" i="9"/>
  <c r="Y119" i="12"/>
  <c r="AQ119" i="12"/>
  <c r="AE119" i="12"/>
  <c r="Y123" i="12"/>
  <c r="AE123" i="12"/>
  <c r="AQ123" i="12"/>
  <c r="AE131" i="12"/>
  <c r="AQ131" i="12"/>
  <c r="Y131" i="12"/>
  <c r="Y127" i="9"/>
  <c r="AQ127" i="9"/>
  <c r="AE127" i="9"/>
  <c r="Y145" i="9"/>
  <c r="AQ145" i="9"/>
  <c r="AE145" i="9"/>
  <c r="AQ29" i="12"/>
  <c r="Y29" i="12"/>
  <c r="AE29" i="12"/>
  <c r="Y18" i="9"/>
  <c r="AE18" i="9"/>
  <c r="AQ18" i="9"/>
  <c r="AC178" i="12"/>
  <c r="Y182" i="12" l="1"/>
  <c r="AF182" i="12" s="1"/>
  <c r="Y179" i="12"/>
  <c r="AF179" i="12" s="1"/>
  <c r="Y183" i="12"/>
  <c r="AF183" i="12" s="1"/>
  <c r="V166" i="9"/>
  <c r="V165" i="9" s="1"/>
  <c r="Y166" i="9"/>
  <c r="AF165" i="9" s="1"/>
  <c r="Y178" i="12"/>
  <c r="AF178" i="12" s="1"/>
  <c r="W167" i="9"/>
  <c r="AD166" i="9" s="1"/>
  <c r="AR127" i="9"/>
  <c r="AF127" i="9"/>
  <c r="Z123" i="12"/>
  <c r="AF123" i="12"/>
  <c r="AR123" i="12"/>
  <c r="AF150" i="9"/>
  <c r="AR150" i="9"/>
  <c r="AR108" i="9"/>
  <c r="AF108" i="9"/>
  <c r="AF100" i="9"/>
  <c r="AR100" i="9"/>
  <c r="AF84" i="9"/>
  <c r="AR84" i="9"/>
  <c r="AR72" i="12"/>
  <c r="AF72" i="12"/>
  <c r="Z72" i="12"/>
  <c r="AR60" i="12"/>
  <c r="AF60" i="12"/>
  <c r="Z60" i="12"/>
  <c r="AR44" i="12"/>
  <c r="AF44" i="12"/>
  <c r="Z44" i="12"/>
  <c r="Z159" i="12"/>
  <c r="AF159" i="12"/>
  <c r="AR159" i="12"/>
  <c r="AR135" i="9"/>
  <c r="AF135" i="9"/>
  <c r="Z125" i="12"/>
  <c r="AF125" i="12"/>
  <c r="AR125" i="12"/>
  <c r="AR93" i="9"/>
  <c r="AF93" i="9"/>
  <c r="Z93" i="12"/>
  <c r="AR93" i="12"/>
  <c r="AF93" i="12"/>
  <c r="AR59" i="12"/>
  <c r="Z59" i="12"/>
  <c r="AF59" i="12"/>
  <c r="AF43" i="12"/>
  <c r="AR43" i="12"/>
  <c r="Z43" i="12"/>
  <c r="AR35" i="12"/>
  <c r="Z35" i="12"/>
  <c r="AF35" i="12"/>
  <c r="AR139" i="12"/>
  <c r="AF139" i="12"/>
  <c r="Z139" i="12"/>
  <c r="AR148" i="9"/>
  <c r="AF148" i="9"/>
  <c r="AR140" i="9"/>
  <c r="AF140" i="9"/>
  <c r="AR106" i="12"/>
  <c r="AF106" i="12"/>
  <c r="Z106" i="12"/>
  <c r="AR86" i="12"/>
  <c r="AF86" i="12"/>
  <c r="Z86" i="12"/>
  <c r="AF62" i="9"/>
  <c r="AR62" i="9"/>
  <c r="AR147" i="9"/>
  <c r="AF147" i="9"/>
  <c r="AF121" i="9"/>
  <c r="AR121" i="9"/>
  <c r="AR37" i="12"/>
  <c r="Z37" i="12"/>
  <c r="AF37" i="12"/>
  <c r="AF168" i="12"/>
  <c r="AR168" i="12"/>
  <c r="Z168" i="12"/>
  <c r="AF128" i="9"/>
  <c r="AR128" i="9"/>
  <c r="AR128" i="12"/>
  <c r="AF128" i="12"/>
  <c r="Z128" i="12"/>
  <c r="AR112" i="12"/>
  <c r="AF112" i="12"/>
  <c r="Z112" i="12"/>
  <c r="Z96" i="12"/>
  <c r="AF96" i="12"/>
  <c r="AR96" i="12"/>
  <c r="AR62" i="12"/>
  <c r="AF62" i="12"/>
  <c r="Z62" i="12"/>
  <c r="AR46" i="12"/>
  <c r="AF46" i="12"/>
  <c r="Z46" i="12"/>
  <c r="AR39" i="12"/>
  <c r="Z39" i="12"/>
  <c r="AF39" i="12"/>
  <c r="AR28" i="9"/>
  <c r="AF28" i="9"/>
  <c r="AR18" i="9"/>
  <c r="AF18" i="9"/>
  <c r="AR29" i="12"/>
  <c r="AF29" i="12"/>
  <c r="Z29" i="12"/>
  <c r="AF145" i="9"/>
  <c r="AR145" i="9"/>
  <c r="AR131" i="12"/>
  <c r="AF131" i="12"/>
  <c r="Z131" i="12"/>
  <c r="AR119" i="12"/>
  <c r="Z119" i="12"/>
  <c r="AF119" i="12"/>
  <c r="AR87" i="12"/>
  <c r="Z87" i="12"/>
  <c r="AF87" i="12"/>
  <c r="AR170" i="12"/>
  <c r="Z170" i="12"/>
  <c r="AF170" i="12"/>
  <c r="AR130" i="9"/>
  <c r="AF130" i="9"/>
  <c r="AF116" i="9"/>
  <c r="AR116" i="9"/>
  <c r="AR92" i="9"/>
  <c r="AF92" i="9"/>
  <c r="AR88" i="12"/>
  <c r="AF88" i="12"/>
  <c r="Z88" i="12"/>
  <c r="AR68" i="12"/>
  <c r="AF68" i="12"/>
  <c r="Z68" i="12"/>
  <c r="AR52" i="12"/>
  <c r="AF52" i="12"/>
  <c r="Z52" i="12"/>
  <c r="AR34" i="12"/>
  <c r="AF34" i="12"/>
  <c r="Z34" i="12"/>
  <c r="AR155" i="9"/>
  <c r="AF155" i="9"/>
  <c r="AR137" i="12"/>
  <c r="Z137" i="12"/>
  <c r="AF137" i="12"/>
  <c r="AR69" i="12"/>
  <c r="Z69" i="12"/>
  <c r="AF69" i="12"/>
  <c r="AF29" i="9"/>
  <c r="AR29" i="9"/>
  <c r="AR83" i="12"/>
  <c r="Z83" i="12"/>
  <c r="AF83" i="12"/>
  <c r="AR145" i="12"/>
  <c r="Z145" i="12"/>
  <c r="AF145" i="12"/>
  <c r="AR103" i="12"/>
  <c r="Z103" i="12"/>
  <c r="AF103" i="12"/>
  <c r="AF166" i="12"/>
  <c r="AR166" i="12"/>
  <c r="Z166" i="12"/>
  <c r="Z126" i="12"/>
  <c r="AR126" i="12"/>
  <c r="AF126" i="12"/>
  <c r="Z94" i="12"/>
  <c r="AR94" i="12"/>
  <c r="AF94" i="12"/>
  <c r="AR38" i="9"/>
  <c r="AF38" i="9"/>
  <c r="AR30" i="12"/>
  <c r="Z30" i="12"/>
  <c r="AF30" i="12"/>
  <c r="AR159" i="9"/>
  <c r="AF159" i="9"/>
  <c r="AR163" i="12"/>
  <c r="Z163" i="12"/>
  <c r="AF163" i="12"/>
  <c r="AF97" i="9"/>
  <c r="AR97" i="9"/>
  <c r="AR89" i="12"/>
  <c r="Z89" i="12"/>
  <c r="AF89" i="12"/>
  <c r="AR47" i="12"/>
  <c r="AF47" i="12"/>
  <c r="Z47" i="12"/>
  <c r="AR143" i="12"/>
  <c r="AF143" i="12"/>
  <c r="Z143" i="12"/>
  <c r="AR99" i="12"/>
  <c r="Z99" i="12"/>
  <c r="AF99" i="12"/>
  <c r="AR160" i="12"/>
  <c r="Z160" i="12"/>
  <c r="AF160" i="12"/>
  <c r="AF120" i="9"/>
  <c r="AR120" i="9"/>
  <c r="AR120" i="12"/>
  <c r="AF120" i="12"/>
  <c r="Z120" i="12"/>
  <c r="AR104" i="12"/>
  <c r="AF104" i="12"/>
  <c r="Z104" i="12"/>
  <c r="AR92" i="12"/>
  <c r="AF92" i="12"/>
  <c r="Z92" i="12"/>
  <c r="AR54" i="12"/>
  <c r="AF54" i="12"/>
  <c r="Z54" i="12"/>
  <c r="AF113" i="9"/>
  <c r="AR113" i="9"/>
  <c r="AR113" i="12"/>
  <c r="AF113" i="12"/>
  <c r="Z113" i="12"/>
  <c r="AR97" i="12"/>
  <c r="AF97" i="12"/>
  <c r="Z97" i="12"/>
  <c r="AF137" i="9"/>
  <c r="AR137" i="9"/>
  <c r="AR152" i="9"/>
  <c r="AF152" i="9"/>
  <c r="AF125" i="9"/>
  <c r="AR125" i="9"/>
  <c r="AR117" i="12"/>
  <c r="AF117" i="12"/>
  <c r="Z117" i="12"/>
  <c r="AR79" i="12"/>
  <c r="Z79" i="12"/>
  <c r="AF79" i="12"/>
  <c r="Z165" i="12"/>
  <c r="AF165" i="12"/>
  <c r="AR165" i="12"/>
  <c r="AR135" i="12"/>
  <c r="AF135" i="12"/>
  <c r="Z135" i="12"/>
  <c r="AR142" i="9"/>
  <c r="AF142" i="9"/>
  <c r="AF136" i="9"/>
  <c r="AR136" i="9"/>
  <c r="AR112" i="9"/>
  <c r="AF112" i="9"/>
  <c r="AF104" i="9"/>
  <c r="AR104" i="9"/>
  <c r="AF88" i="9"/>
  <c r="AR88" i="9"/>
  <c r="AR76" i="12"/>
  <c r="AF76" i="12"/>
  <c r="Z76" i="12"/>
  <c r="AR64" i="12"/>
  <c r="AF64" i="12"/>
  <c r="Z64" i="12"/>
  <c r="AR48" i="12"/>
  <c r="AF48" i="12"/>
  <c r="Z48" i="12"/>
  <c r="Z171" i="12"/>
  <c r="AR171" i="12"/>
  <c r="AF171" i="12"/>
  <c r="AR143" i="9"/>
  <c r="AF143" i="9"/>
  <c r="AR133" i="12"/>
  <c r="Z133" i="12"/>
  <c r="AF133" i="12"/>
  <c r="AF101" i="9"/>
  <c r="AR101" i="9"/>
  <c r="AR81" i="12"/>
  <c r="Z81" i="12"/>
  <c r="AF81" i="12"/>
  <c r="AR61" i="12"/>
  <c r="Z61" i="12"/>
  <c r="AF61" i="12"/>
  <c r="AR25" i="9"/>
  <c r="AF25" i="9"/>
  <c r="AR24" i="12"/>
  <c r="Z24" i="12"/>
  <c r="AF24" i="12"/>
  <c r="AR67" i="12"/>
  <c r="Z67" i="12"/>
  <c r="AF67" i="12"/>
  <c r="AF39" i="9"/>
  <c r="AR39" i="9"/>
  <c r="AR157" i="12"/>
  <c r="Z157" i="12"/>
  <c r="AF157" i="12"/>
  <c r="AR149" i="12"/>
  <c r="Z149" i="12"/>
  <c r="AF149" i="12"/>
  <c r="AR131" i="9"/>
  <c r="AF131" i="9"/>
  <c r="AR124" i="9"/>
  <c r="AF124" i="9"/>
  <c r="AR110" i="12"/>
  <c r="AF110" i="12"/>
  <c r="Z110" i="12"/>
  <c r="AR42" i="9"/>
  <c r="AF42" i="9"/>
  <c r="AR40" i="12"/>
  <c r="AF40" i="12"/>
  <c r="Z40" i="12"/>
  <c r="AR167" i="12"/>
  <c r="AF167" i="12"/>
  <c r="Z167" i="12"/>
  <c r="AR155" i="12"/>
  <c r="AF155" i="12"/>
  <c r="Z155" i="12"/>
  <c r="AF129" i="9"/>
  <c r="AR129" i="9"/>
  <c r="AF89" i="9"/>
  <c r="AR89" i="9"/>
  <c r="AR16" i="9"/>
  <c r="AF16" i="9"/>
  <c r="AF141" i="9"/>
  <c r="AR141" i="9"/>
  <c r="AR111" i="12"/>
  <c r="Z111" i="12"/>
  <c r="AF111" i="12"/>
  <c r="AR91" i="12"/>
  <c r="Z91" i="12"/>
  <c r="AF91" i="12"/>
  <c r="AR158" i="12"/>
  <c r="Z158" i="12"/>
  <c r="AF158" i="12"/>
  <c r="AR146" i="12"/>
  <c r="AF146" i="12"/>
  <c r="Z146" i="12"/>
  <c r="AR132" i="12"/>
  <c r="AF132" i="12"/>
  <c r="Z132" i="12"/>
  <c r="AR116" i="12"/>
  <c r="AF116" i="12"/>
  <c r="Z116" i="12"/>
  <c r="AR100" i="12"/>
  <c r="AF100" i="12"/>
  <c r="Z100" i="12"/>
  <c r="AF64" i="9"/>
  <c r="AR64" i="9"/>
  <c r="AR52" i="9"/>
  <c r="AF52" i="9"/>
  <c r="AR58" i="12"/>
  <c r="AF58" i="12"/>
  <c r="Z58" i="12"/>
  <c r="AR42" i="12"/>
  <c r="AF42" i="12"/>
  <c r="Z42" i="12"/>
  <c r="AR38" i="12"/>
  <c r="AF38" i="12"/>
  <c r="Z38" i="12"/>
  <c r="AR139" i="9"/>
  <c r="AF139" i="9"/>
  <c r="AR121" i="12"/>
  <c r="AF121" i="12"/>
  <c r="Z121" i="12"/>
  <c r="AR105" i="12"/>
  <c r="AF105" i="12"/>
  <c r="Z105" i="12"/>
  <c r="AR85" i="12"/>
  <c r="Z85" i="12"/>
  <c r="AF85" i="12"/>
  <c r="AR65" i="12"/>
  <c r="Z65" i="12"/>
  <c r="AF65" i="12"/>
  <c r="AR41" i="12"/>
  <c r="AF41" i="12"/>
  <c r="Z41" i="12"/>
  <c r="AR75" i="12"/>
  <c r="Z75" i="12"/>
  <c r="AF75" i="12"/>
  <c r="AR153" i="12"/>
  <c r="AF153" i="12"/>
  <c r="Z153" i="12"/>
  <c r="AR123" i="9"/>
  <c r="AF123" i="9"/>
  <c r="AR152" i="12"/>
  <c r="Z152" i="12"/>
  <c r="AF152" i="12"/>
  <c r="AR130" i="12"/>
  <c r="AF130" i="12"/>
  <c r="Z130" i="12"/>
  <c r="AR98" i="12"/>
  <c r="AF98" i="12"/>
  <c r="Z98" i="12"/>
  <c r="AR78" i="9"/>
  <c r="AF78" i="9"/>
  <c r="AR70" i="12"/>
  <c r="AF70" i="12"/>
  <c r="Z70" i="12"/>
  <c r="AF40" i="9"/>
  <c r="AR40" i="9"/>
  <c r="AR109" i="9"/>
  <c r="AF109" i="9"/>
  <c r="AR22" i="12"/>
  <c r="Y174" i="12"/>
  <c r="AF174" i="12" s="1"/>
  <c r="O31" i="15" s="1"/>
  <c r="AF22" i="12"/>
  <c r="Y173" i="12"/>
  <c r="Z22" i="12"/>
  <c r="AF67" i="9"/>
  <c r="AR67" i="9"/>
  <c r="AR25" i="12"/>
  <c r="Z25" i="12"/>
  <c r="AF25" i="12"/>
  <c r="V172" i="9"/>
  <c r="AC171" i="9" s="1"/>
  <c r="Y172" i="9"/>
  <c r="AF171" i="9" s="1"/>
  <c r="U167" i="9"/>
  <c r="AB166" i="9" s="1"/>
  <c r="AR80" i="12"/>
  <c r="AF80" i="12"/>
  <c r="Z80" i="12"/>
  <c r="AF57" i="9"/>
  <c r="AR57" i="9"/>
  <c r="AF45" i="9"/>
  <c r="AR45" i="9"/>
  <c r="AF47" i="9"/>
  <c r="AR47" i="9"/>
  <c r="AR28" i="12"/>
  <c r="AF28" i="12"/>
  <c r="Z28" i="12"/>
  <c r="AR144" i="12"/>
  <c r="AF144" i="12"/>
  <c r="Z144" i="12"/>
  <c r="AR134" i="12"/>
  <c r="AF134" i="12"/>
  <c r="Z134" i="12"/>
  <c r="AR102" i="12"/>
  <c r="AF102" i="12"/>
  <c r="Z102" i="12"/>
  <c r="AR70" i="9"/>
  <c r="AF70" i="9"/>
  <c r="AR74" i="12"/>
  <c r="AF74" i="12"/>
  <c r="Z74" i="12"/>
  <c r="AF44" i="9"/>
  <c r="AR44" i="9"/>
  <c r="AR36" i="12"/>
  <c r="AF36" i="12"/>
  <c r="Z36" i="12"/>
  <c r="AR101" i="12"/>
  <c r="AF101" i="12"/>
  <c r="Z101" i="12"/>
  <c r="AR73" i="12"/>
  <c r="Z73" i="12"/>
  <c r="AF73" i="12"/>
  <c r="AR26" i="12"/>
  <c r="AF26" i="12"/>
  <c r="Z26" i="12"/>
  <c r="AR57" i="12"/>
  <c r="Z57" i="12"/>
  <c r="AF57" i="12"/>
  <c r="Z161" i="12"/>
  <c r="AF161" i="12"/>
  <c r="AR161" i="12"/>
  <c r="Z162" i="12"/>
  <c r="AF162" i="12"/>
  <c r="AR162" i="12"/>
  <c r="AF156" i="12"/>
  <c r="AR156" i="12"/>
  <c r="Z156" i="12"/>
  <c r="AR46" i="9"/>
  <c r="AF46" i="9"/>
  <c r="AF30" i="9"/>
  <c r="AR30" i="9"/>
  <c r="AR151" i="12"/>
  <c r="AF151" i="12"/>
  <c r="Z151" i="12"/>
  <c r="AF81" i="9"/>
  <c r="AR81" i="9"/>
  <c r="AF37" i="9"/>
  <c r="AR37" i="9"/>
  <c r="AR71" i="12"/>
  <c r="Z71" i="12"/>
  <c r="AF71" i="12"/>
  <c r="AF149" i="9"/>
  <c r="AR149" i="9"/>
  <c r="AF164" i="12"/>
  <c r="AR164" i="12"/>
  <c r="Z164" i="12"/>
  <c r="AR107" i="12"/>
  <c r="Z107" i="12"/>
  <c r="AF107" i="12"/>
  <c r="AR129" i="12"/>
  <c r="Z129" i="12"/>
  <c r="AF129" i="12"/>
  <c r="AF65" i="9"/>
  <c r="AR65" i="9"/>
  <c r="AF24" i="9"/>
  <c r="AR24" i="9"/>
  <c r="AF133" i="9"/>
  <c r="AR133" i="9"/>
  <c r="AR127" i="12"/>
  <c r="AF127" i="12"/>
  <c r="Z127" i="12"/>
  <c r="AR115" i="12"/>
  <c r="Z115" i="12"/>
  <c r="AF115" i="12"/>
  <c r="Z95" i="12"/>
  <c r="AR95" i="12"/>
  <c r="AF95" i="12"/>
  <c r="AR156" i="9"/>
  <c r="AF156" i="9"/>
  <c r="AR154" i="9"/>
  <c r="AF154" i="9"/>
  <c r="AR150" i="12"/>
  <c r="AF150" i="12"/>
  <c r="Z150" i="12"/>
  <c r="AR136" i="12"/>
  <c r="AF136" i="12"/>
  <c r="Z136" i="12"/>
  <c r="AF96" i="9"/>
  <c r="AR96" i="9"/>
  <c r="AR80" i="9"/>
  <c r="AF80" i="9"/>
  <c r="AR82" i="12"/>
  <c r="AF82" i="12"/>
  <c r="Z82" i="12"/>
  <c r="AR56" i="9"/>
  <c r="AF56" i="9"/>
  <c r="AR56" i="12"/>
  <c r="AF56" i="12"/>
  <c r="Z56" i="12"/>
  <c r="AR17" i="9"/>
  <c r="AF17" i="9"/>
  <c r="AR27" i="12"/>
  <c r="Z27" i="12"/>
  <c r="AF27" i="12"/>
  <c r="AR141" i="12"/>
  <c r="Z141" i="12"/>
  <c r="AF141" i="12"/>
  <c r="AF85" i="9"/>
  <c r="AR85" i="9"/>
  <c r="AF33" i="9"/>
  <c r="AR33" i="9"/>
  <c r="AR33" i="12"/>
  <c r="Z33" i="12"/>
  <c r="AF33" i="12"/>
  <c r="AR31" i="12"/>
  <c r="AF31" i="12"/>
  <c r="Z31" i="12"/>
  <c r="AF158" i="9"/>
  <c r="AR158" i="9"/>
  <c r="AR122" i="12"/>
  <c r="AF122" i="12"/>
  <c r="Z122" i="12"/>
  <c r="AR90" i="12"/>
  <c r="AF90" i="12"/>
  <c r="Z90" i="12"/>
  <c r="AF68" i="9"/>
  <c r="AR68" i="9"/>
  <c r="AR58" i="9"/>
  <c r="AF58" i="9"/>
  <c r="AR54" i="9"/>
  <c r="AF54" i="9"/>
  <c r="AR50" i="9"/>
  <c r="AF50" i="9"/>
  <c r="AR34" i="9"/>
  <c r="AF34" i="9"/>
  <c r="AF26" i="9"/>
  <c r="AR26" i="9"/>
  <c r="AR105" i="9"/>
  <c r="AF105" i="9"/>
  <c r="AF77" i="9"/>
  <c r="AR77" i="9"/>
  <c r="AR77" i="12"/>
  <c r="Z77" i="12"/>
  <c r="AF77" i="12"/>
  <c r="AR63" i="12"/>
  <c r="Z63" i="12"/>
  <c r="AF63" i="12"/>
  <c r="AF51" i="12"/>
  <c r="AR51" i="12"/>
  <c r="Z51" i="12"/>
  <c r="AR138" i="12"/>
  <c r="AF138" i="12"/>
  <c r="Z138" i="12"/>
  <c r="Z124" i="12"/>
  <c r="AR124" i="12"/>
  <c r="AF124" i="12"/>
  <c r="AR108" i="12"/>
  <c r="AF108" i="12"/>
  <c r="Z108" i="12"/>
  <c r="AR84" i="12"/>
  <c r="AF84" i="12"/>
  <c r="Z84" i="12"/>
  <c r="AR50" i="12"/>
  <c r="AF50" i="12"/>
  <c r="Z50" i="12"/>
  <c r="AF53" i="12"/>
  <c r="AR53" i="12"/>
  <c r="Z53" i="12"/>
  <c r="AF12" i="9"/>
  <c r="AR12" i="9"/>
  <c r="AR55" i="12"/>
  <c r="AF55" i="12"/>
  <c r="Z55" i="12"/>
  <c r="AR169" i="12"/>
  <c r="Z169" i="12"/>
  <c r="AF169" i="12"/>
  <c r="AF144" i="9"/>
  <c r="AR144" i="9"/>
  <c r="AR140" i="12"/>
  <c r="AF140" i="12"/>
  <c r="Z140" i="12"/>
  <c r="AR118" i="12"/>
  <c r="AF118" i="12"/>
  <c r="Z118" i="12"/>
  <c r="AF74" i="9"/>
  <c r="AR74" i="9"/>
  <c r="AR78" i="12"/>
  <c r="AF78" i="12"/>
  <c r="Z78" i="12"/>
  <c r="AF48" i="9"/>
  <c r="AR48" i="9"/>
  <c r="AF32" i="9"/>
  <c r="AR32" i="9"/>
  <c r="AF117" i="9"/>
  <c r="AR117" i="9"/>
  <c r="AR109" i="12"/>
  <c r="AF109" i="12"/>
  <c r="Z109" i="12"/>
  <c r="AF49" i="12"/>
  <c r="AR49" i="12"/>
  <c r="Z49" i="12"/>
  <c r="AE173" i="12"/>
  <c r="O18" i="15" s="1"/>
  <c r="X177" i="12"/>
  <c r="AQ173" i="12"/>
  <c r="AR35" i="9"/>
  <c r="AF35" i="9"/>
  <c r="AR23" i="12"/>
  <c r="AF23" i="12"/>
  <c r="Z23" i="12"/>
  <c r="Y167" i="9"/>
  <c r="W171" i="9"/>
  <c r="AD170" i="9" s="1"/>
  <c r="X172" i="9"/>
  <c r="AE171" i="9" s="1"/>
  <c r="U171" i="9"/>
  <c r="AB170" i="9" s="1"/>
  <c r="AF45" i="12"/>
  <c r="AR45" i="12"/>
  <c r="Z45" i="12"/>
  <c r="AR154" i="12"/>
  <c r="AF154" i="12"/>
  <c r="Z154" i="12"/>
  <c r="AR148" i="12"/>
  <c r="AF148" i="12"/>
  <c r="Z148" i="12"/>
  <c r="AR142" i="12"/>
  <c r="AF142" i="12"/>
  <c r="Z142" i="12"/>
  <c r="AR114" i="12"/>
  <c r="AF114" i="12"/>
  <c r="Z114" i="12"/>
  <c r="AR66" i="12"/>
  <c r="AF66" i="12"/>
  <c r="Z66" i="12"/>
  <c r="AF36" i="9"/>
  <c r="AR36" i="9"/>
  <c r="AF22" i="9"/>
  <c r="AR22" i="9"/>
  <c r="AR32" i="12"/>
  <c r="AF32" i="12"/>
  <c r="Z32" i="12"/>
  <c r="AR147" i="12"/>
  <c r="AF147" i="12"/>
  <c r="Z147" i="12"/>
  <c r="X167" i="9"/>
  <c r="X171" i="9"/>
  <c r="AE170" i="9" s="1"/>
  <c r="AR10" i="9"/>
  <c r="Y161" i="9"/>
  <c r="AF10" i="9"/>
  <c r="Y171" i="9"/>
  <c r="AF170" i="9" s="1"/>
  <c r="U166" i="9"/>
  <c r="AB165" i="9" s="1"/>
  <c r="U172" i="9"/>
  <c r="AB171" i="9" s="1"/>
  <c r="V167" i="9"/>
  <c r="AC166" i="9" s="1"/>
  <c r="V171" i="9"/>
  <c r="AC170" i="9" s="1"/>
  <c r="W172" i="9"/>
  <c r="AD171" i="9" s="1"/>
  <c r="AE161" i="9"/>
  <c r="O7" i="15" s="1"/>
  <c r="AP161" i="9"/>
  <c r="AR43" i="9"/>
  <c r="AF43" i="9"/>
  <c r="P164" i="9"/>
  <c r="O177" i="12"/>
  <c r="AB178" i="12"/>
  <c r="AE178" i="12"/>
  <c r="AD178" i="12"/>
  <c r="AD165" i="9"/>
  <c r="AA165" i="9"/>
  <c r="AE165" i="9"/>
  <c r="AC165" i="9" l="1"/>
  <c r="Z179" i="12"/>
  <c r="AG179" i="12" s="1"/>
  <c r="Z183" i="12"/>
  <c r="AG183" i="12" s="1"/>
  <c r="Z182" i="12"/>
  <c r="AG182" i="12" s="1"/>
  <c r="Z178" i="12"/>
  <c r="AG178" i="12" s="1"/>
  <c r="W165" i="9"/>
  <c r="U165" i="9"/>
  <c r="AF161" i="9"/>
  <c r="O8" i="15" s="1"/>
  <c r="AQ161" i="9"/>
  <c r="AS147" i="12"/>
  <c r="AG147" i="12"/>
  <c r="AS66" i="12"/>
  <c r="AG66" i="12"/>
  <c r="AS142" i="12"/>
  <c r="AG142" i="12"/>
  <c r="AS154" i="12"/>
  <c r="AG154" i="12"/>
  <c r="AS23" i="12"/>
  <c r="AG23" i="12"/>
  <c r="AS49" i="12"/>
  <c r="AG49" i="12"/>
  <c r="AS78" i="12"/>
  <c r="AG78" i="12"/>
  <c r="AS140" i="12"/>
  <c r="AG140" i="12"/>
  <c r="AS169" i="12"/>
  <c r="AG169" i="12"/>
  <c r="AS55" i="12"/>
  <c r="AG55" i="12"/>
  <c r="AS50" i="12"/>
  <c r="AG50" i="12"/>
  <c r="AS108" i="12"/>
  <c r="AG108" i="12"/>
  <c r="AS138" i="12"/>
  <c r="AG138" i="12"/>
  <c r="AS77" i="12"/>
  <c r="AG77" i="12"/>
  <c r="AS90" i="12"/>
  <c r="AG90" i="12"/>
  <c r="AS31" i="12"/>
  <c r="AG31" i="12"/>
  <c r="AS33" i="12"/>
  <c r="AG33" i="12"/>
  <c r="AS27" i="12"/>
  <c r="AG27" i="12"/>
  <c r="AS56" i="12"/>
  <c r="AG56" i="12"/>
  <c r="AS136" i="12"/>
  <c r="AG136" i="12"/>
  <c r="AG95" i="12"/>
  <c r="AS95" i="12"/>
  <c r="AS115" i="12"/>
  <c r="AG115" i="12"/>
  <c r="AS127" i="12"/>
  <c r="AG127" i="12"/>
  <c r="AS129" i="12"/>
  <c r="AG129" i="12"/>
  <c r="AG156" i="12"/>
  <c r="AS156" i="12"/>
  <c r="AG161" i="12"/>
  <c r="AS161" i="12"/>
  <c r="AS57" i="12"/>
  <c r="AG57" i="12"/>
  <c r="AS26" i="12"/>
  <c r="AG26" i="12"/>
  <c r="AS73" i="12"/>
  <c r="AG73" i="12"/>
  <c r="AS101" i="12"/>
  <c r="AG101" i="12"/>
  <c r="AS74" i="12"/>
  <c r="AG74" i="12"/>
  <c r="AS134" i="12"/>
  <c r="AG134" i="12"/>
  <c r="AS28" i="12"/>
  <c r="AG28" i="12"/>
  <c r="AS25" i="12"/>
  <c r="AG25" i="12"/>
  <c r="AS22" i="12"/>
  <c r="Z174" i="12"/>
  <c r="AG174" i="12" s="1"/>
  <c r="O32" i="15" s="1"/>
  <c r="Z173" i="12"/>
  <c r="AG22" i="12"/>
  <c r="AS98" i="12"/>
  <c r="AG98" i="12"/>
  <c r="AS85" i="12"/>
  <c r="AG85" i="12"/>
  <c r="AS105" i="12"/>
  <c r="AG105" i="12"/>
  <c r="AS38" i="12"/>
  <c r="AG38" i="12"/>
  <c r="AS58" i="12"/>
  <c r="AG58" i="12"/>
  <c r="AS116" i="12"/>
  <c r="AG116" i="12"/>
  <c r="AS146" i="12"/>
  <c r="AG146" i="12"/>
  <c r="AG158" i="12"/>
  <c r="AS158" i="12"/>
  <c r="AS111" i="12"/>
  <c r="AG111" i="12"/>
  <c r="AS155" i="12"/>
  <c r="AG155" i="12"/>
  <c r="AS40" i="12"/>
  <c r="AG40" i="12"/>
  <c r="AS157" i="12"/>
  <c r="AG157" i="12"/>
  <c r="AG24" i="12"/>
  <c r="AS24" i="12"/>
  <c r="AS81" i="12"/>
  <c r="AG81" i="12"/>
  <c r="AS48" i="12"/>
  <c r="AG48" i="12"/>
  <c r="AS76" i="12"/>
  <c r="AG76" i="12"/>
  <c r="AG165" i="12"/>
  <c r="AS165" i="12"/>
  <c r="AS79" i="12"/>
  <c r="AG79" i="12"/>
  <c r="AS117" i="12"/>
  <c r="AG117" i="12"/>
  <c r="AS113" i="12"/>
  <c r="AG113" i="12"/>
  <c r="AS92" i="12"/>
  <c r="AG92" i="12"/>
  <c r="AS120" i="12"/>
  <c r="AG120" i="12"/>
  <c r="AG160" i="12"/>
  <c r="AS160" i="12"/>
  <c r="AS47" i="12"/>
  <c r="AG47" i="12"/>
  <c r="AS89" i="12"/>
  <c r="AG89" i="12"/>
  <c r="AS30" i="12"/>
  <c r="AG30" i="12"/>
  <c r="AS94" i="12"/>
  <c r="AG94" i="12"/>
  <c r="AS166" i="12"/>
  <c r="AG166" i="12"/>
  <c r="AS103" i="12"/>
  <c r="AG103" i="12"/>
  <c r="AS83" i="12"/>
  <c r="AG83" i="12"/>
  <c r="AS137" i="12"/>
  <c r="AG137" i="12"/>
  <c r="AS34" i="12"/>
  <c r="AG34" i="12"/>
  <c r="AS68" i="12"/>
  <c r="AG68" i="12"/>
  <c r="AS87" i="12"/>
  <c r="AG87" i="12"/>
  <c r="AS29" i="12"/>
  <c r="AG29" i="12"/>
  <c r="AS39" i="12"/>
  <c r="AG39" i="12"/>
  <c r="AS46" i="12"/>
  <c r="AG46" i="12"/>
  <c r="AS96" i="12"/>
  <c r="AG96" i="12"/>
  <c r="AS128" i="12"/>
  <c r="AG128" i="12"/>
  <c r="AS106" i="12"/>
  <c r="AG106" i="12"/>
  <c r="AS125" i="12"/>
  <c r="AG125" i="12"/>
  <c r="AS44" i="12"/>
  <c r="AG44" i="12"/>
  <c r="AS72" i="12"/>
  <c r="AG72" i="12"/>
  <c r="X165" i="9"/>
  <c r="AE166" i="9"/>
  <c r="AS32" i="12"/>
  <c r="AG32" i="12"/>
  <c r="AS114" i="12"/>
  <c r="AG114" i="12"/>
  <c r="AS148" i="12"/>
  <c r="AG148" i="12"/>
  <c r="AS45" i="12"/>
  <c r="AG45" i="12"/>
  <c r="Y165" i="9"/>
  <c r="AF166" i="9"/>
  <c r="AS109" i="12"/>
  <c r="AG109" i="12"/>
  <c r="AS118" i="12"/>
  <c r="AG118" i="12"/>
  <c r="AS53" i="12"/>
  <c r="AG53" i="12"/>
  <c r="AS84" i="12"/>
  <c r="AG84" i="12"/>
  <c r="AS124" i="12"/>
  <c r="AG124" i="12"/>
  <c r="AS51" i="12"/>
  <c r="AG51" i="12"/>
  <c r="AS63" i="12"/>
  <c r="AG63" i="12"/>
  <c r="AS122" i="12"/>
  <c r="AG122" i="12"/>
  <c r="AS141" i="12"/>
  <c r="AG141" i="12"/>
  <c r="AS82" i="12"/>
  <c r="AG82" i="12"/>
  <c r="AS150" i="12"/>
  <c r="AG150" i="12"/>
  <c r="AS107" i="12"/>
  <c r="AG107" i="12"/>
  <c r="AG164" i="12"/>
  <c r="AS164" i="12"/>
  <c r="AS71" i="12"/>
  <c r="AG71" i="12"/>
  <c r="AS151" i="12"/>
  <c r="AG151" i="12"/>
  <c r="AG162" i="12"/>
  <c r="AS162" i="12"/>
  <c r="AS36" i="12"/>
  <c r="AG36" i="12"/>
  <c r="AS102" i="12"/>
  <c r="AG102" i="12"/>
  <c r="AS144" i="12"/>
  <c r="AG144" i="12"/>
  <c r="AS80" i="12"/>
  <c r="AG80" i="12"/>
  <c r="Y177" i="12"/>
  <c r="AR173" i="12"/>
  <c r="AS70" i="12"/>
  <c r="AG70" i="12"/>
  <c r="AS130" i="12"/>
  <c r="AG130" i="12"/>
  <c r="AS152" i="12"/>
  <c r="AG152" i="12"/>
  <c r="AS153" i="12"/>
  <c r="AG153" i="12"/>
  <c r="AS75" i="12"/>
  <c r="AG75" i="12"/>
  <c r="AS41" i="12"/>
  <c r="AG41" i="12"/>
  <c r="AS65" i="12"/>
  <c r="AG65" i="12"/>
  <c r="AS121" i="12"/>
  <c r="AG121" i="12"/>
  <c r="AS42" i="12"/>
  <c r="AG42" i="12"/>
  <c r="AS100" i="12"/>
  <c r="AG100" i="12"/>
  <c r="AS132" i="12"/>
  <c r="AG132" i="12"/>
  <c r="AS91" i="12"/>
  <c r="AG91" i="12"/>
  <c r="AG167" i="12"/>
  <c r="AS167" i="12"/>
  <c r="AS110" i="12"/>
  <c r="AG110" i="12"/>
  <c r="AS149" i="12"/>
  <c r="AG149" i="12"/>
  <c r="AS67" i="12"/>
  <c r="AG67" i="12"/>
  <c r="AS61" i="12"/>
  <c r="AG61" i="12"/>
  <c r="AS133" i="12"/>
  <c r="AG133" i="12"/>
  <c r="AG171" i="12"/>
  <c r="AS171" i="12"/>
  <c r="AS64" i="12"/>
  <c r="AG64" i="12"/>
  <c r="AS135" i="12"/>
  <c r="AG135" i="12"/>
  <c r="AS97" i="12"/>
  <c r="AG97" i="12"/>
  <c r="AS54" i="12"/>
  <c r="AG54" i="12"/>
  <c r="AS104" i="12"/>
  <c r="AG104" i="12"/>
  <c r="AS99" i="12"/>
  <c r="AG99" i="12"/>
  <c r="AS143" i="12"/>
  <c r="AG143" i="12"/>
  <c r="AS163" i="12"/>
  <c r="AG163" i="12"/>
  <c r="AS126" i="12"/>
  <c r="AG126" i="12"/>
  <c r="AS145" i="12"/>
  <c r="AG145" i="12"/>
  <c r="AS69" i="12"/>
  <c r="AG69" i="12"/>
  <c r="AS52" i="12"/>
  <c r="AG52" i="12"/>
  <c r="AS88" i="12"/>
  <c r="AG88" i="12"/>
  <c r="AG170" i="12"/>
  <c r="AS170" i="12"/>
  <c r="AS119" i="12"/>
  <c r="AG119" i="12"/>
  <c r="AS131" i="12"/>
  <c r="AG131" i="12"/>
  <c r="AS62" i="12"/>
  <c r="AG62" i="12"/>
  <c r="AS112" i="12"/>
  <c r="AG112" i="12"/>
  <c r="AS168" i="12"/>
  <c r="AG168" i="12"/>
  <c r="AS37" i="12"/>
  <c r="AG37" i="12"/>
  <c r="AS86" i="12"/>
  <c r="AG86" i="12"/>
  <c r="AS139" i="12"/>
  <c r="AG139" i="12"/>
  <c r="AS35" i="12"/>
  <c r="AG35" i="12"/>
  <c r="AS43" i="12"/>
  <c r="AG43" i="12"/>
  <c r="AS59" i="12"/>
  <c r="AG59" i="12"/>
  <c r="AS93" i="12"/>
  <c r="AG93" i="12"/>
  <c r="AG159" i="12"/>
  <c r="AS159" i="12"/>
  <c r="AS60" i="12"/>
  <c r="AG60" i="12"/>
  <c r="AG123" i="12"/>
  <c r="AS123" i="12"/>
  <c r="AQ17" i="12"/>
  <c r="AF15" i="12"/>
  <c r="BA15" i="12"/>
  <c r="AF6" i="12"/>
  <c r="BA6" i="12"/>
  <c r="AB13" i="12"/>
  <c r="AD16" i="12"/>
  <c r="BA5" i="12"/>
  <c r="AB14" i="12"/>
  <c r="BA14" i="12"/>
  <c r="Z177" i="12" l="1"/>
  <c r="AS173" i="12"/>
  <c r="AC15" i="12"/>
  <c r="AC5" i="12"/>
  <c r="K173" i="12"/>
  <c r="BA16" i="12"/>
  <c r="AO16" i="12" s="1"/>
  <c r="BA13" i="12"/>
  <c r="BA17" i="12"/>
  <c r="AF5" i="12"/>
  <c r="AR17" i="12"/>
  <c r="AE17" i="12"/>
  <c r="AF13" i="12"/>
  <c r="AQ13" i="12"/>
  <c r="AR14" i="12"/>
  <c r="AP14" i="12"/>
  <c r="AS14" i="12"/>
  <c r="AQ14" i="12"/>
  <c r="AO14" i="12"/>
  <c r="AP5" i="12"/>
  <c r="AS5" i="12"/>
  <c r="AQ5" i="12"/>
  <c r="AO5" i="12"/>
  <c r="AR5" i="12"/>
  <c r="AO6" i="12"/>
  <c r="AQ6" i="12"/>
  <c r="AR6" i="12"/>
  <c r="AS6" i="12"/>
  <c r="AP6" i="12"/>
  <c r="AR15" i="12"/>
  <c r="AO15" i="12"/>
  <c r="AS15" i="12"/>
  <c r="AP15" i="12"/>
  <c r="AQ15" i="12"/>
  <c r="AC12" i="12"/>
  <c r="AG12" i="12"/>
  <c r="AB12" i="12"/>
  <c r="AC8" i="12"/>
  <c r="AG8" i="12"/>
  <c r="AF8" i="12"/>
  <c r="AB11" i="12"/>
  <c r="AG11" i="12"/>
  <c r="AF11" i="12"/>
  <c r="AD10" i="12"/>
  <c r="AG10" i="12"/>
  <c r="AF10" i="12"/>
  <c r="AC7" i="12"/>
  <c r="AG7" i="12"/>
  <c r="AF7" i="12"/>
  <c r="AC9" i="12"/>
  <c r="AE9" i="12"/>
  <c r="AG9" i="12"/>
  <c r="AC18" i="12"/>
  <c r="AS18" i="12"/>
  <c r="AF18" i="12"/>
  <c r="AE18" i="12"/>
  <c r="AP18" i="12"/>
  <c r="AR18" i="12"/>
  <c r="AB7" i="12"/>
  <c r="AB8" i="12"/>
  <c r="AF12" i="12"/>
  <c r="AE12" i="12"/>
  <c r="AE10" i="12"/>
  <c r="AC10" i="12"/>
  <c r="AB18" i="12"/>
  <c r="AO18" i="12"/>
  <c r="AD18" i="12"/>
  <c r="AE11" i="12"/>
  <c r="AD9" i="12"/>
  <c r="AE14" i="12"/>
  <c r="AF14" i="12"/>
  <c r="AC14" i="12"/>
  <c r="BA12" i="12"/>
  <c r="BA8" i="12"/>
  <c r="AE5" i="12"/>
  <c r="AD5" i="12"/>
  <c r="BA11" i="12"/>
  <c r="AB16" i="12"/>
  <c r="AG16" i="12"/>
  <c r="AF16" i="12"/>
  <c r="AC13" i="12"/>
  <c r="AG13" i="12"/>
  <c r="AD13" i="12"/>
  <c r="BA10" i="12"/>
  <c r="AC6" i="12"/>
  <c r="AB6" i="12"/>
  <c r="AG6" i="12"/>
  <c r="AD15" i="12"/>
  <c r="AG15" i="12"/>
  <c r="AB15" i="12"/>
  <c r="BA7" i="12"/>
  <c r="AG17" i="12"/>
  <c r="AC17" i="12"/>
  <c r="AP17" i="12"/>
  <c r="AF17" i="12"/>
  <c r="AS17" i="12"/>
  <c r="BA9" i="12"/>
  <c r="BA18" i="12"/>
  <c r="AD7" i="12"/>
  <c r="AE7" i="12"/>
  <c r="AE15" i="12"/>
  <c r="AC16" i="12"/>
  <c r="AE16" i="12"/>
  <c r="AG5" i="12"/>
  <c r="AD8" i="12"/>
  <c r="AE8" i="12"/>
  <c r="AD12" i="12"/>
  <c r="AG14" i="12"/>
  <c r="AD14" i="12"/>
  <c r="AB10" i="12"/>
  <c r="AB17" i="12"/>
  <c r="AD17" i="12"/>
  <c r="AO17" i="12"/>
  <c r="AE6" i="12"/>
  <c r="AD6" i="12"/>
  <c r="AG18" i="12"/>
  <c r="AQ18" i="12"/>
  <c r="AC11" i="12"/>
  <c r="AD11" i="12"/>
  <c r="AE13" i="12"/>
  <c r="AF9" i="12"/>
  <c r="AB9" i="12"/>
  <c r="M173" i="12" l="1"/>
  <c r="M218" i="12"/>
  <c r="AP13" i="12"/>
  <c r="AO13" i="12"/>
  <c r="AR13" i="12"/>
  <c r="AS13" i="12"/>
  <c r="AS16" i="12"/>
  <c r="AQ16" i="12"/>
  <c r="AR16" i="12"/>
  <c r="AP16" i="12"/>
  <c r="AS9" i="12"/>
  <c r="AP9" i="12"/>
  <c r="AQ9" i="12"/>
  <c r="AO9" i="12"/>
  <c r="AR9" i="12"/>
  <c r="AP7" i="12"/>
  <c r="AR7" i="12"/>
  <c r="AQ7" i="12"/>
  <c r="AS7" i="12"/>
  <c r="AO7" i="12"/>
  <c r="AS11" i="12"/>
  <c r="AQ11" i="12"/>
  <c r="AP11" i="12"/>
  <c r="AR11" i="12"/>
  <c r="AO11" i="12"/>
  <c r="AR8" i="12"/>
  <c r="AO8" i="12"/>
  <c r="AQ8" i="12"/>
  <c r="AS8" i="12"/>
  <c r="AP8" i="12"/>
  <c r="AS10" i="12"/>
  <c r="AQ10" i="12"/>
  <c r="AP10" i="12"/>
  <c r="AO10" i="12"/>
  <c r="AR10" i="12"/>
  <c r="AO12" i="12"/>
  <c r="AQ12" i="12"/>
  <c r="AP12" i="12"/>
  <c r="AS12" i="12"/>
  <c r="AR12" i="12"/>
  <c r="BA4" i="12"/>
  <c r="O22" i="15" l="1"/>
  <c r="N218" i="12"/>
  <c r="AP4" i="12"/>
  <c r="AS4" i="12"/>
  <c r="AQ4" i="12"/>
  <c r="AR4" i="12"/>
  <c r="AO4" i="12"/>
  <c r="AE4" i="12"/>
  <c r="AF4" i="12"/>
  <c r="AG4" i="12"/>
  <c r="AD4" i="12"/>
  <c r="N173" i="12"/>
  <c r="AF173" i="12" l="1"/>
  <c r="O19" i="15" s="1"/>
  <c r="AG173" i="12"/>
  <c r="O20"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Hannah Jack</author>
  </authors>
  <commentList>
    <comment ref="B19" authorId="0" shapeId="0" xr:uid="{00000000-0006-0000-0300-000001000000}">
      <text>
        <r>
          <rPr>
            <sz val="10"/>
            <color indexed="81"/>
            <rFont val="Calibri"/>
            <family val="2"/>
            <scheme val="minor"/>
          </rPr>
          <t>Property Expenses Include the following:
Agent Fees, Advertisement, Repairs, General Maintenance, Service Charge, Ground Rent, Cleaning of Properties, Rates &amp; Utilities and any other associated costs which are relevant</t>
        </r>
      </text>
    </comment>
    <comment ref="B23" authorId="0" shapeId="0" xr:uid="{00000000-0006-0000-0300-000002000000}">
      <text>
        <r>
          <rPr>
            <sz val="8"/>
            <color indexed="81"/>
            <rFont val="Tahoma"/>
            <family val="2"/>
          </rPr>
          <t xml:space="preserve">Certificates should include Electricity &amp; Gas, Energy Performance etc. 
Fees should include HMO Licensing, Legal, professional etc. 
</t>
        </r>
      </text>
    </comment>
  </commentList>
</comments>
</file>

<file path=xl/sharedStrings.xml><?xml version="1.0" encoding="utf-8"?>
<sst xmlns="http://schemas.openxmlformats.org/spreadsheetml/2006/main" count="964" uniqueCount="309">
  <si>
    <t xml:space="preserve">For intermediary use only </t>
  </si>
  <si>
    <t>Yes</t>
  </si>
  <si>
    <t>No</t>
  </si>
  <si>
    <t>Savings (business)</t>
  </si>
  <si>
    <t>Savings (personal)</t>
  </si>
  <si>
    <t>Surplus Rent</t>
  </si>
  <si>
    <t>Income</t>
  </si>
  <si>
    <t>Additional Properties:</t>
  </si>
  <si>
    <t>Disposal of Properties</t>
  </si>
  <si>
    <t>Increase Rent</t>
  </si>
  <si>
    <t>Reduce associated costs</t>
  </si>
  <si>
    <t>No change</t>
  </si>
  <si>
    <t>Make Capital Reduction</t>
  </si>
  <si>
    <t>Surplus rent to cover additional costs</t>
  </si>
  <si>
    <t>Sell property to reduce mortgage balance</t>
  </si>
  <si>
    <t>Remortgage current investment properties</t>
  </si>
  <si>
    <t>Address</t>
  </si>
  <si>
    <t>Postcode</t>
  </si>
  <si>
    <t>Tenancy 
Type</t>
  </si>
  <si>
    <t>Income from Investments</t>
  </si>
  <si>
    <t>Rental Income Due</t>
  </si>
  <si>
    <r>
      <t xml:space="preserve">Other Sources of Income </t>
    </r>
    <r>
      <rPr>
        <i/>
        <sz val="12"/>
        <color theme="1"/>
        <rFont val="Calibri"/>
        <family val="2"/>
        <scheme val="minor"/>
      </rPr>
      <t>(detail in box below)</t>
    </r>
  </si>
  <si>
    <t>Total Mortgage Payments</t>
  </si>
  <si>
    <t>Property Purchases</t>
  </si>
  <si>
    <t>Improvement/Refurbishment Costs</t>
  </si>
  <si>
    <r>
      <t xml:space="preserve">Property Expenses </t>
    </r>
    <r>
      <rPr>
        <i/>
        <sz val="12"/>
        <color theme="1"/>
        <rFont val="Calibri"/>
        <family val="2"/>
        <scheme val="minor"/>
      </rPr>
      <t>(see note for guidance)</t>
    </r>
  </si>
  <si>
    <t>Bank Charges</t>
  </si>
  <si>
    <t>Estimated Value</t>
  </si>
  <si>
    <t>Balance Outstanding</t>
  </si>
  <si>
    <r>
      <t xml:space="preserve">Current Lender
</t>
    </r>
    <r>
      <rPr>
        <i/>
        <sz val="12"/>
        <color theme="1"/>
        <rFont val="Calibri"/>
        <family val="2"/>
        <scheme val="minor"/>
      </rPr>
      <t>(if applicable)</t>
    </r>
  </si>
  <si>
    <t>PLEASE PROVIDE ANY ADDITIONAL INFORMATION YOU FEEL IS RELEVANT TO THE BUSINESS PLAN</t>
  </si>
  <si>
    <t>Property
 Type</t>
  </si>
  <si>
    <t>Property
Type</t>
  </si>
  <si>
    <r>
      <t xml:space="preserve">ASSETS </t>
    </r>
    <r>
      <rPr>
        <b/>
        <i/>
        <sz val="14"/>
        <color theme="0"/>
        <rFont val="Calibri"/>
        <family val="2"/>
        <scheme val="minor"/>
      </rPr>
      <t>(non property only)</t>
    </r>
  </si>
  <si>
    <t>Asset
Type</t>
  </si>
  <si>
    <t>Description</t>
  </si>
  <si>
    <t>Estimated 
Value</t>
  </si>
  <si>
    <t>Current Assets</t>
  </si>
  <si>
    <t>Current Liabilities</t>
  </si>
  <si>
    <t>Number of Bedrooms</t>
  </si>
  <si>
    <t>Standard</t>
  </si>
  <si>
    <t xml:space="preserve"> </t>
  </si>
  <si>
    <t>Tracker</t>
  </si>
  <si>
    <t>Input Figures</t>
  </si>
  <si>
    <t>Calculation - Current</t>
  </si>
  <si>
    <t>Calculation- Stress</t>
  </si>
  <si>
    <t>Forecasted Rental Growth - 5 Years</t>
  </si>
  <si>
    <t>Stressed ICR (Including Rental Growth)</t>
  </si>
  <si>
    <t>AVM</t>
  </si>
  <si>
    <t>Loan Ref</t>
  </si>
  <si>
    <t>Property Type</t>
  </si>
  <si>
    <t>Address (first line)</t>
  </si>
  <si>
    <t>Ownership</t>
  </si>
  <si>
    <t>Mortgage Balance</t>
  </si>
  <si>
    <t>Estimated 
Property Value</t>
  </si>
  <si>
    <t>LTV</t>
  </si>
  <si>
    <t>Month Rental</t>
  </si>
  <si>
    <t>Monthly Mortgage Payment</t>
  </si>
  <si>
    <t xml:space="preserve">Interest Rate </t>
  </si>
  <si>
    <t>Current ICR</t>
  </si>
  <si>
    <t>Current ICR
Pass / Fail</t>
  </si>
  <si>
    <t>Rate</t>
  </si>
  <si>
    <t>Interest
Rate</t>
  </si>
  <si>
    <t>ICR Rate Used</t>
  </si>
  <si>
    <t>Stressed Mortgage Payment</t>
  </si>
  <si>
    <t>Y1</t>
  </si>
  <si>
    <t>Y2</t>
  </si>
  <si>
    <t>Y3</t>
  </si>
  <si>
    <t>Y4</t>
  </si>
  <si>
    <t>Y5</t>
  </si>
  <si>
    <t>Current Stressed</t>
  </si>
  <si>
    <t>LIBOR</t>
  </si>
  <si>
    <t>Stressed LIBOR</t>
  </si>
  <si>
    <t>Basic Stressed Rate</t>
  </si>
  <si>
    <t>LIBOR Stressed Rate</t>
  </si>
  <si>
    <t>Totals</t>
  </si>
  <si>
    <t>ICR</t>
  </si>
  <si>
    <t>Monthly Rental</t>
  </si>
  <si>
    <t>Mortgage Payment</t>
  </si>
  <si>
    <t>Check</t>
  </si>
  <si>
    <t>No.</t>
  </si>
  <si>
    <t>HMO/MUB</t>
  </si>
  <si>
    <t>Individual</t>
  </si>
  <si>
    <t>Ltd Co</t>
  </si>
  <si>
    <t>Full Portfolio</t>
  </si>
  <si>
    <t>Data Validation</t>
  </si>
  <si>
    <t>Tax Status</t>
  </si>
  <si>
    <t>Interest Rate Stress</t>
  </si>
  <si>
    <t>Current LIBOR</t>
  </si>
  <si>
    <t>Furure LIBOR Stress</t>
  </si>
  <si>
    <t>Basic</t>
  </si>
  <si>
    <t>Higher</t>
  </si>
  <si>
    <t>Individual- Basic</t>
  </si>
  <si>
    <t>Individual- Higher</t>
  </si>
  <si>
    <t>Rental Income Growth</t>
  </si>
  <si>
    <t>A</t>
  </si>
  <si>
    <t>B</t>
  </si>
  <si>
    <t>C</t>
  </si>
  <si>
    <t>D</t>
  </si>
  <si>
    <t>E</t>
  </si>
  <si>
    <t>Beds</t>
  </si>
  <si>
    <t>TML Remo</t>
  </si>
  <si>
    <t>New Properties (including Remortgages to TML)</t>
  </si>
  <si>
    <t>Property Valuation</t>
  </si>
  <si>
    <t>Loan 
Amount</t>
  </si>
  <si>
    <t>Date Completed</t>
  </si>
  <si>
    <t>Full Name of Applicant(s)</t>
  </si>
  <si>
    <t>Date of Birth</t>
  </si>
  <si>
    <t>Landlord 
Experience</t>
  </si>
  <si>
    <r>
      <t xml:space="preserve">Shareholding in Below Company
</t>
    </r>
    <r>
      <rPr>
        <b/>
        <i/>
        <sz val="11"/>
        <color theme="0"/>
        <rFont val="Calibri"/>
        <family val="2"/>
        <scheme val="minor"/>
      </rPr>
      <t>(if applicable)</t>
    </r>
  </si>
  <si>
    <t>PORTFOLIO LANDLORD DEFINITION</t>
  </si>
  <si>
    <t>DOCUMENT REQUIREMENTS</t>
  </si>
  <si>
    <t>3. CASHFLOW STATEMENT</t>
  </si>
  <si>
    <t>4. ASSETS &amp; LIABILITIES</t>
  </si>
  <si>
    <t>PORTFOLIO SCHEDULE</t>
  </si>
  <si>
    <t>The purpose of the business plan is to allow the customer(s) to demonstrate their experience as a landlord and to explain how future events will impact their management of the portfolio. If there is any additional information you feel we should take into consideration when underwriting the portfolio, please summarise this free text box within the business plan.</t>
  </si>
  <si>
    <t>CASHFLOW STATEMENT</t>
  </si>
  <si>
    <t>ASSETS &amp; LIABILITIES</t>
  </si>
  <si>
    <r>
      <rPr>
        <b/>
        <i/>
        <sz val="12"/>
        <color rgb="FFF4547C"/>
        <rFont val="Calibri"/>
        <family val="2"/>
      </rPr>
      <t xml:space="preserve">X </t>
    </r>
    <r>
      <rPr>
        <b/>
        <i/>
        <sz val="11"/>
        <color rgb="FF353F5B"/>
        <rFont val="Calibri"/>
        <family val="2"/>
      </rPr>
      <t>Properties outside the UK</t>
    </r>
  </si>
  <si>
    <r>
      <rPr>
        <b/>
        <sz val="11"/>
        <color rgb="FF54D8A8"/>
        <rFont val="Wingdings"/>
        <charset val="2"/>
      </rPr>
      <t>ü</t>
    </r>
    <r>
      <rPr>
        <b/>
        <i/>
        <sz val="11"/>
        <color rgb="FF353F5B"/>
        <rFont val="Calibri"/>
        <family val="2"/>
      </rPr>
      <t xml:space="preserve"> Clients' residential properties (inc holiday &amp; second homes)</t>
    </r>
  </si>
  <si>
    <r>
      <rPr>
        <b/>
        <sz val="11"/>
        <color rgb="FF54D8A8"/>
        <rFont val="Wingdings"/>
        <charset val="2"/>
      </rPr>
      <t>ü</t>
    </r>
    <r>
      <rPr>
        <b/>
        <i/>
        <sz val="11"/>
        <color rgb="FF353F5B"/>
        <rFont val="Calibri"/>
        <family val="2"/>
      </rPr>
      <t xml:space="preserve"> Business assets that your clients hold</t>
    </r>
  </si>
  <si>
    <r>
      <rPr>
        <b/>
        <sz val="11"/>
        <color rgb="FF54D8A8"/>
        <rFont val="Wingdings"/>
        <charset val="2"/>
      </rPr>
      <t>ü</t>
    </r>
    <r>
      <rPr>
        <b/>
        <i/>
        <sz val="11"/>
        <color rgb="FF353F5B"/>
        <rFont val="Calibri"/>
        <family val="2"/>
      </rPr>
      <t xml:space="preserve"> Stocks &amp; shares, bonds etc</t>
    </r>
  </si>
  <si>
    <r>
      <rPr>
        <b/>
        <sz val="11"/>
        <color rgb="FF54D8A8"/>
        <rFont val="Wingdings"/>
        <charset val="2"/>
      </rPr>
      <t>ü</t>
    </r>
    <r>
      <rPr>
        <b/>
        <i/>
        <sz val="11"/>
        <color rgb="FF353F5B"/>
        <rFont val="Calibri"/>
        <family val="2"/>
      </rPr>
      <t xml:space="preserve"> Vehicles and high value jewellery/art</t>
    </r>
  </si>
  <si>
    <r>
      <rPr>
        <b/>
        <sz val="11"/>
        <color rgb="FF54D8A8"/>
        <rFont val="Wingdings"/>
        <charset val="2"/>
      </rPr>
      <t>ü</t>
    </r>
    <r>
      <rPr>
        <b/>
        <i/>
        <sz val="11"/>
        <color rgb="FF353F5B"/>
        <rFont val="Calibri"/>
        <family val="2"/>
      </rPr>
      <t xml:space="preserve"> Loans (secured &amp; unsecured)</t>
    </r>
  </si>
  <si>
    <r>
      <rPr>
        <b/>
        <sz val="11"/>
        <color rgb="FF54D8A8"/>
        <rFont val="Wingdings"/>
        <charset val="2"/>
      </rPr>
      <t>ü</t>
    </r>
    <r>
      <rPr>
        <b/>
        <i/>
        <sz val="11"/>
        <color rgb="FF353F5B"/>
        <rFont val="Calibri"/>
        <family val="2"/>
      </rPr>
      <t xml:space="preserve"> Hire purchases</t>
    </r>
  </si>
  <si>
    <r>
      <rPr>
        <b/>
        <sz val="11"/>
        <color rgb="FF54D8A8"/>
        <rFont val="Wingdings"/>
        <charset val="2"/>
      </rPr>
      <t>ü</t>
    </r>
    <r>
      <rPr>
        <b/>
        <i/>
        <sz val="11"/>
        <color rgb="FF353F5B"/>
        <rFont val="Calibri"/>
        <family val="2"/>
      </rPr>
      <t xml:space="preserve"> Credit Cards</t>
    </r>
  </si>
  <si>
    <r>
      <rPr>
        <b/>
        <sz val="11"/>
        <color rgb="FF54D8A8"/>
        <rFont val="Wingdings"/>
        <charset val="2"/>
      </rPr>
      <t>ü</t>
    </r>
    <r>
      <rPr>
        <b/>
        <i/>
        <sz val="11"/>
        <color rgb="FF353F5B"/>
        <rFont val="Calibri"/>
        <family val="2"/>
      </rPr>
      <t xml:space="preserve"> Director Loans</t>
    </r>
  </si>
  <si>
    <t>Do not include the following type of properties:</t>
  </si>
  <si>
    <t xml:space="preserve">YEARLY INCOME </t>
  </si>
  <si>
    <t>YEARLY COSTS</t>
  </si>
  <si>
    <t>TOTAL INCOME PREVIOUS TAX YEAR</t>
  </si>
  <si>
    <t>TOTAL COSTS PREVIOUS TAX YEAR</t>
  </si>
  <si>
    <t>Capital Growth</t>
  </si>
  <si>
    <t>Rental Yield</t>
  </si>
  <si>
    <t>Self Managed</t>
  </si>
  <si>
    <t>Managing Agent</t>
  </si>
  <si>
    <t>Overall
Assessment</t>
  </si>
  <si>
    <t>Policy Requirements</t>
  </si>
  <si>
    <t>Value Confidence</t>
  </si>
  <si>
    <t>Rental Confidence</t>
  </si>
  <si>
    <t>OK</t>
  </si>
  <si>
    <t>Number range</t>
  </si>
  <si>
    <t>Value</t>
  </si>
  <si>
    <t>Number</t>
  </si>
  <si>
    <t>Value Action</t>
  </si>
  <si>
    <t>Rental Action</t>
  </si>
  <si>
    <t>Checked</t>
  </si>
  <si>
    <t>Allowance</t>
  </si>
  <si>
    <t>Refer</t>
  </si>
  <si>
    <t>%</t>
  </si>
  <si>
    <t>Variance %</t>
  </si>
  <si>
    <t>N/A</t>
  </si>
  <si>
    <t>A-D Variance £</t>
  </si>
  <si>
    <t>No. Properties:</t>
  </si>
  <si>
    <t>AVM required:</t>
  </si>
  <si>
    <t>Other</t>
  </si>
  <si>
    <t>Uv</t>
  </si>
  <si>
    <t>Accept</t>
  </si>
  <si>
    <t>Roundup</t>
  </si>
  <si>
    <t>Decline</t>
  </si>
  <si>
    <t>Declared Value</t>
  </si>
  <si>
    <t>AVM Value</t>
  </si>
  <si>
    <t xml:space="preserve">% </t>
  </si>
  <si>
    <t>Confidence</t>
  </si>
  <si>
    <t>Declared Rent</t>
  </si>
  <si>
    <t>AVM Rent</t>
  </si>
  <si>
    <t>Notes</t>
  </si>
  <si>
    <r>
      <t xml:space="preserve">INVESTMENT STRATEGY </t>
    </r>
    <r>
      <rPr>
        <b/>
        <i/>
        <sz val="16"/>
        <color theme="0"/>
        <rFont val="Calibri"/>
        <family val="2"/>
        <scheme val="minor"/>
      </rPr>
      <t>(select all that apply)</t>
    </r>
  </si>
  <si>
    <t>Combination</t>
  </si>
  <si>
    <t>Property Management</t>
  </si>
  <si>
    <r>
      <t xml:space="preserve">OPERATING MODEL </t>
    </r>
    <r>
      <rPr>
        <b/>
        <i/>
        <sz val="16"/>
        <color theme="0"/>
        <rFont val="Calibri"/>
        <family val="2"/>
        <scheme val="minor"/>
      </rPr>
      <t>(select all that apply)</t>
    </r>
  </si>
  <si>
    <r>
      <t xml:space="preserve">Other </t>
    </r>
    <r>
      <rPr>
        <i/>
        <sz val="12"/>
        <color rgb="FF353F5B"/>
        <rFont val="Calibri"/>
        <family val="2"/>
        <scheme val="minor"/>
      </rPr>
      <t>(please specify)</t>
    </r>
  </si>
  <si>
    <t>RENTAL VOIDS</t>
  </si>
  <si>
    <r>
      <t xml:space="preserve">FUTURE STRATEGY </t>
    </r>
    <r>
      <rPr>
        <b/>
        <i/>
        <sz val="14"/>
        <color theme="0"/>
        <rFont val="Calibri"/>
        <family val="2"/>
        <scheme val="minor"/>
      </rPr>
      <t>(within the next 12 months)</t>
    </r>
  </si>
  <si>
    <t>If yes, are any of these properties being purchased under a Limited Company SPV?</t>
  </si>
  <si>
    <t>Do your clients plan on increasing the number of properties in their portfolio?</t>
  </si>
  <si>
    <t>Do your clients intend to transfer any privately owned into a Limited Company SPV?</t>
  </si>
  <si>
    <r>
      <t xml:space="preserve">FUTURE STRATEGY </t>
    </r>
    <r>
      <rPr>
        <b/>
        <i/>
        <sz val="14"/>
        <color theme="0"/>
        <rFont val="Calibri"/>
        <family val="2"/>
        <scheme val="minor"/>
      </rPr>
      <t>(within the next 12 months) continued…</t>
    </r>
  </si>
  <si>
    <t>Please provide details:</t>
  </si>
  <si>
    <t>If yes, will any properties in the portfolio be remortgaged to fund these improvements?</t>
  </si>
  <si>
    <r>
      <t xml:space="preserve">How are void periods managed? </t>
    </r>
    <r>
      <rPr>
        <i/>
        <sz val="13"/>
        <color rgb="FF353F5B"/>
        <rFont val="Calibri"/>
        <family val="2"/>
        <scheme val="minor"/>
      </rPr>
      <t>(select all that apply)</t>
    </r>
  </si>
  <si>
    <r>
      <t xml:space="preserve">How do your clients plan to deal with any tax changes or interest rate increases? </t>
    </r>
    <r>
      <rPr>
        <b/>
        <i/>
        <sz val="13"/>
        <color rgb="FF353F5B"/>
        <rFont val="Calibri"/>
        <family val="2"/>
        <scheme val="minor"/>
      </rPr>
      <t>(select all that apply)</t>
    </r>
  </si>
  <si>
    <t>Tenancy Type</t>
  </si>
  <si>
    <t>Interest Rate</t>
  </si>
  <si>
    <t>Post Val</t>
  </si>
  <si>
    <t>ICR Check</t>
  </si>
  <si>
    <t>Totals Pre Val</t>
  </si>
  <si>
    <t>Totals Post Val</t>
  </si>
  <si>
    <t>Loan Amount</t>
  </si>
  <si>
    <t>Post Val - Stress</t>
  </si>
  <si>
    <t>Overall Schedule</t>
  </si>
  <si>
    <t>Mortgaged Properties</t>
  </si>
  <si>
    <t>Unencumbered Properties</t>
  </si>
  <si>
    <t>Count</t>
  </si>
  <si>
    <t>Limited Company SPV</t>
  </si>
  <si>
    <t>Unencumbered</t>
  </si>
  <si>
    <t>&gt; = 100%</t>
  </si>
  <si>
    <t>Single Family</t>
  </si>
  <si>
    <t>Total</t>
  </si>
  <si>
    <t>Lower Limit</t>
  </si>
  <si>
    <t>Upper Limit</t>
  </si>
  <si>
    <t xml:space="preserve">Range </t>
  </si>
  <si>
    <t>Lower than Range</t>
  </si>
  <si>
    <t>Within Range</t>
  </si>
  <si>
    <t>Higher than Range</t>
  </si>
  <si>
    <t>Portfolio %</t>
  </si>
  <si>
    <t>PORTFOLIO LTV POSITION</t>
  </si>
  <si>
    <t>PORTFOLIO MAKEUP</t>
  </si>
  <si>
    <t>PORTFOLIO ICR</t>
  </si>
  <si>
    <t>PROPERTY POSITION</t>
  </si>
  <si>
    <t xml:space="preserve">Current ICR Result
</t>
  </si>
  <si>
    <t>Post Val - ICR</t>
  </si>
  <si>
    <t xml:space="preserve">Post Val ICR Result </t>
  </si>
  <si>
    <t>0.00% &lt; and &lt;  = 65.00%</t>
  </si>
  <si>
    <t>65.01% - 75.00%</t>
  </si>
  <si>
    <t>75.01% - 85.00%</t>
  </si>
  <si>
    <t>85.01% - 99.99%</t>
  </si>
  <si>
    <t>Lowest LTV &amp; Highest LTV</t>
  </si>
  <si>
    <t>FUTURE STRESS</t>
  </si>
  <si>
    <t>Year 1</t>
  </si>
  <si>
    <t>Year 2</t>
  </si>
  <si>
    <t>Year 3</t>
  </si>
  <si>
    <t>Year 4</t>
  </si>
  <si>
    <t>Year 5</t>
  </si>
  <si>
    <t>DATA ANALYSIS (CLIENT SCHEDULE)</t>
  </si>
  <si>
    <t>DATA ANALYSIS (AMENDMENTS)</t>
  </si>
  <si>
    <t>DATA ANALYSIS (AMENDMENTS) - POST VAL</t>
  </si>
  <si>
    <t>Lowest ICR &amp; Highest ICR</t>
  </si>
  <si>
    <t>Stressed ICR</t>
  </si>
  <si>
    <r>
      <t>Insurances, Fees &amp; Certificates (s</t>
    </r>
    <r>
      <rPr>
        <i/>
        <sz val="12"/>
        <color theme="1"/>
        <rFont val="Calibri"/>
        <family val="2"/>
        <scheme val="minor"/>
      </rPr>
      <t>ee note for guidance)</t>
    </r>
  </si>
  <si>
    <t>Property Address</t>
  </si>
  <si>
    <t>Post Code</t>
  </si>
  <si>
    <t>Property Value</t>
  </si>
  <si>
    <t>Current Mortgage Balance</t>
  </si>
  <si>
    <t>Monthly Rental Income</t>
  </si>
  <si>
    <t>Multi Unit Blocks</t>
  </si>
  <si>
    <t>HMO</t>
  </si>
  <si>
    <t>Lender Name</t>
  </si>
  <si>
    <t>Currently Tenanted</t>
  </si>
  <si>
    <t>A-C Variance £</t>
  </si>
  <si>
    <t>Grade</t>
  </si>
  <si>
    <t>Yield</t>
  </si>
  <si>
    <t>Score</t>
  </si>
  <si>
    <t xml:space="preserve">MI Info </t>
  </si>
  <si>
    <t>Ltd</t>
  </si>
  <si>
    <t>Ind</t>
  </si>
  <si>
    <t>Portfolio Val</t>
  </si>
  <si>
    <t>Mortgage Total</t>
  </si>
  <si>
    <t>Average</t>
  </si>
  <si>
    <t>Rent</t>
  </si>
  <si>
    <t>Costs</t>
  </si>
  <si>
    <t>Post Val Yield</t>
  </si>
  <si>
    <t>1. PORTFOLIO SCHEDULE</t>
  </si>
  <si>
    <t>2. BUSINESS PLAN</t>
  </si>
  <si>
    <r>
      <t xml:space="preserve">PLEASE PROVIDE DETAILS OF PROPERTIES CURRENTLY HELD BY THE CLIENTS, INCLUDING PROPERTIES OWNED WITHIN A LIMITED COMPANY </t>
    </r>
    <r>
      <rPr>
        <b/>
        <i/>
        <sz val="14"/>
        <color theme="0"/>
        <rFont val="Calibri"/>
        <family val="2"/>
        <scheme val="minor"/>
      </rPr>
      <t>(please also include unencumbered properties)</t>
    </r>
  </si>
  <si>
    <t>Assets should include, for example:</t>
  </si>
  <si>
    <t>Liabilities should include balances, for example:</t>
  </si>
  <si>
    <r>
      <t>Please ensure all details are completed accurately. Incorrect and/or inaccurate information may affect the overall underwriting decision and the progression any  applications. For example, entering an incorrect address, property type, or number of bedrooms can affect the AVM results which is used to assess property and rental values.  Where applicable, we also check mortgage balances against a credit report.
For 'Current Gross Monthly Rental' this should be the rental income CURRENTLY being achieved. Any properties which are not currently tenanted should be left blank.</t>
    </r>
    <r>
      <rPr>
        <b/>
        <sz val="12"/>
        <color rgb="FF353F5B"/>
        <rFont val="Calibri"/>
        <family val="2"/>
        <scheme val="minor"/>
      </rPr>
      <t xml:space="preserve">
</t>
    </r>
  </si>
  <si>
    <r>
      <rPr>
        <b/>
        <i/>
        <sz val="12"/>
        <color rgb="FFF4547C"/>
        <rFont val="Calibri"/>
        <family val="2"/>
      </rPr>
      <t xml:space="preserve">X </t>
    </r>
    <r>
      <rPr>
        <b/>
        <i/>
        <sz val="11"/>
        <color rgb="FF353F5B"/>
        <rFont val="Calibri"/>
        <family val="2"/>
      </rPr>
      <t>Commercial properties</t>
    </r>
  </si>
  <si>
    <t>Property Transfer:</t>
  </si>
  <si>
    <t>Do your clients plan on disposing any properties in their portfolio within the next 12 months?</t>
  </si>
  <si>
    <t>Do your clients have plans to make improvements to any properties in the portfolio?</t>
  </si>
  <si>
    <r>
      <t xml:space="preserve">Additional Borrowing </t>
    </r>
    <r>
      <rPr>
        <i/>
        <sz val="12"/>
        <color theme="1"/>
        <rFont val="Calibri"/>
        <family val="2"/>
        <scheme val="minor"/>
      </rPr>
      <t>(including property purchase)</t>
    </r>
  </si>
  <si>
    <t>Liability
Type</t>
  </si>
  <si>
    <t>PROJECTION FOR FULL YEAR</t>
  </si>
  <si>
    <t>PREVIOUS YEAR</t>
  </si>
  <si>
    <t xml:space="preserve">For advice and guidance on using this document CLICK HERE or navigate to Tab labelled "Overview" </t>
  </si>
  <si>
    <t>BUSINESS PLAN</t>
  </si>
  <si>
    <t>Please read through the guidance notes before completing required forms, as any errors or missed information will result in a delay in the underwriting of the application(s).</t>
  </si>
  <si>
    <t>eTech Users</t>
  </si>
  <si>
    <t>Company Name*</t>
  </si>
  <si>
    <t xml:space="preserve">*Only applicable if application is being submitted through an SPV Limited Company </t>
  </si>
  <si>
    <t>**This includes any properties where the mortgage is in the name of a limited company that the customer is a director or shareholder</t>
  </si>
  <si>
    <t>As per the PRA's guidance, the cashflow should show historical and future expected cash flows associated with all of the borrower’s properties.</t>
  </si>
  <si>
    <r>
      <t>Tax Liabilities</t>
    </r>
    <r>
      <rPr>
        <i/>
        <sz val="12"/>
        <color theme="1"/>
        <rFont val="Calibri"/>
        <family val="2"/>
        <scheme val="minor"/>
      </rPr>
      <t xml:space="preserve"> (related to rental income only)</t>
    </r>
  </si>
  <si>
    <r>
      <t xml:space="preserve">LIABILITIES </t>
    </r>
    <r>
      <rPr>
        <b/>
        <i/>
        <sz val="14"/>
        <color theme="0"/>
        <rFont val="Calibri"/>
        <family val="2"/>
        <scheme val="minor"/>
      </rPr>
      <t>(non property only)</t>
    </r>
  </si>
  <si>
    <r>
      <t xml:space="preserve">ASSETS &amp; LIABILITIES </t>
    </r>
    <r>
      <rPr>
        <b/>
        <i/>
        <sz val="14"/>
        <color theme="0"/>
        <rFont val="Calibri"/>
        <family val="2"/>
        <scheme val="minor"/>
      </rPr>
      <t>(property only)</t>
    </r>
  </si>
  <si>
    <t xml:space="preserve">The completed Portfolio Submission Form should be sent to
</t>
  </si>
  <si>
    <t>Pfdocs@themortgagelender.com</t>
  </si>
  <si>
    <t>COST PROJECTION FOR FULL YEAR</t>
  </si>
  <si>
    <t>INCOME PROJECTION FOR FULL YEAR</t>
  </si>
  <si>
    <r>
      <t xml:space="preserve">Other Costs </t>
    </r>
    <r>
      <rPr>
        <i/>
        <sz val="12"/>
        <color theme="1"/>
        <rFont val="Calibri"/>
        <family val="2"/>
        <scheme val="minor"/>
      </rPr>
      <t>(detail in box below)</t>
    </r>
  </si>
  <si>
    <t>RENTAL INCOME</t>
  </si>
  <si>
    <t>MORTGAGE PAYMENTS</t>
  </si>
  <si>
    <t>INFORMATION FROM PORTFOLIO SCHEDULE</t>
  </si>
  <si>
    <t>Monthly</t>
  </si>
  <si>
    <t>Annually</t>
  </si>
  <si>
    <t>Reconciliation of Property Schedule and Stress Model</t>
  </si>
  <si>
    <t>Property
Schedule</t>
  </si>
  <si>
    <t>Stress
Model</t>
  </si>
  <si>
    <t>Portfolio Balance</t>
  </si>
  <si>
    <t>Portfolio Value</t>
  </si>
  <si>
    <t>Monthly Mortgage</t>
  </si>
  <si>
    <t xml:space="preserve">The Mortgage Lender Limited │ PO BOX 27135, Glasgow, G1 9EG │ www.themortgagelender.com │ 0344 257 0416
The Mortgage Lender Limited is authorised and regulated by the Financial Conduct Authority (Firm Reference Number 707058). Our Buy to Let mortgages are not regulated by the Financial Conduct Authority. Registered in England &amp; Wales as company number 09280057.
Registered office address: Lutea House, Warley Hill Business Park, The Drive, Great Warley, Brentwood, Essex, CM13 3BE.
</t>
  </si>
  <si>
    <t>The Mortgage Lender Limited │ PO BOX 27135, Glasgow, G1 9EG │ www.themortgagelender.com │ 0344 257 0416
The Mortgage Lender Limited is authorised and regulated by the Financial Conduct Authority (Firm Reference Number 707058). Our Buy to Let mortgages are not regulated by the Financial Conduct Authority. Registered in England &amp; Wales as company number 09280057.
Registered office address: Lutea House, Warley Hill Business Park, The Drive, Great Warley, Brentwood, Essex, CM13 3BE.</t>
  </si>
  <si>
    <t>Current Product</t>
  </si>
  <si>
    <t>Holiday Let/Seasonal</t>
  </si>
  <si>
    <t>In the last 12 months have any properties in the portfolio had a rental void of 6 weeks or more?</t>
  </si>
  <si>
    <r>
      <t>Ownership
(</t>
    </r>
    <r>
      <rPr>
        <b/>
        <i/>
        <sz val="11"/>
        <color theme="1"/>
        <rFont val="Calibri"/>
        <family val="2"/>
        <scheme val="minor"/>
      </rPr>
      <t>Individual or
Ltd Company)</t>
    </r>
  </si>
  <si>
    <r>
      <t xml:space="preserve">Please refer to the </t>
    </r>
    <r>
      <rPr>
        <b/>
        <sz val="12"/>
        <color rgb="FFFE0AFE"/>
        <rFont val="Calibri"/>
        <family val="2"/>
        <scheme val="minor"/>
      </rPr>
      <t>eTech Submission Guide</t>
    </r>
    <r>
      <rPr>
        <b/>
        <sz val="12"/>
        <color rgb="FF383F5D"/>
        <rFont val="Calibri"/>
        <family val="2"/>
        <scheme val="minor"/>
      </rPr>
      <t xml:space="preserve"> showing on our website within our </t>
    </r>
    <r>
      <rPr>
        <b/>
        <sz val="12"/>
        <color rgb="FFFE0AFE"/>
        <rFont val="Calibri"/>
        <family val="2"/>
        <scheme val="minor"/>
      </rPr>
      <t>Documents</t>
    </r>
    <r>
      <rPr>
        <b/>
        <sz val="12"/>
        <color rgb="FF383F5D"/>
        <rFont val="Calibri"/>
        <family val="2"/>
        <scheme val="minor"/>
      </rPr>
      <t xml:space="preserve"> section for full guidance on how to register and/or submit a property schedule.</t>
    </r>
  </si>
  <si>
    <r>
      <rPr>
        <b/>
        <sz val="11"/>
        <color rgb="FF353F5B"/>
        <rFont val="Calibri"/>
        <family val="2"/>
        <scheme val="minor"/>
      </rPr>
      <t>The Mortgage Lender considers any customer - where the customer is an individual or an SPV limited company - as a Portfolio Landlord if they have 4 or more</t>
    </r>
    <r>
      <rPr>
        <b/>
        <sz val="11"/>
        <color theme="1"/>
        <rFont val="Calibri"/>
        <family val="2"/>
        <scheme val="minor"/>
      </rPr>
      <t xml:space="preserve"> </t>
    </r>
    <r>
      <rPr>
        <b/>
        <u/>
        <sz val="12"/>
        <color rgb="FFFE0AFE"/>
        <rFont val="Calibri"/>
        <family val="2"/>
        <scheme val="minor"/>
      </rPr>
      <t>MORTGAGED</t>
    </r>
    <r>
      <rPr>
        <b/>
        <sz val="11"/>
        <color rgb="FFF4547C"/>
        <rFont val="Calibri"/>
        <family val="2"/>
        <scheme val="minor"/>
      </rPr>
      <t xml:space="preserve"> </t>
    </r>
    <r>
      <rPr>
        <b/>
        <sz val="11"/>
        <color rgb="FF353F5B"/>
        <rFont val="Calibri"/>
        <family val="2"/>
        <scheme val="minor"/>
      </rPr>
      <t>Buy To Let properties. There is no maximum number of properties allowed in an overall portfolio and no minimum or maximum portfolio value.</t>
    </r>
  </si>
  <si>
    <r>
      <rPr>
        <b/>
        <i/>
        <sz val="12"/>
        <color rgb="FFF4547C"/>
        <rFont val="Calibri"/>
        <family val="2"/>
      </rPr>
      <t xml:space="preserve">X </t>
    </r>
    <r>
      <rPr>
        <b/>
        <i/>
        <sz val="11"/>
        <color rgb="FF353F5B"/>
        <rFont val="Calibri"/>
        <family val="2"/>
      </rPr>
      <t>Clients' residential properties (inc second homes)</t>
    </r>
  </si>
  <si>
    <r>
      <rPr>
        <b/>
        <sz val="11"/>
        <color rgb="FF353F5B"/>
        <rFont val="Calibri"/>
        <family val="2"/>
        <scheme val="minor"/>
      </rPr>
      <t xml:space="preserve">For customers who have 4-10 </t>
    </r>
    <r>
      <rPr>
        <b/>
        <u/>
        <sz val="12"/>
        <color rgb="FFFE0AFE"/>
        <rFont val="Calibri"/>
        <family val="2"/>
        <scheme val="minor"/>
      </rPr>
      <t>MORTGAGED</t>
    </r>
    <r>
      <rPr>
        <b/>
        <sz val="11"/>
        <color rgb="FF353F5B"/>
        <rFont val="Calibri"/>
        <family val="2"/>
        <scheme val="minor"/>
      </rPr>
      <t xml:space="preserve"> Buy To Let properties, please complete the following tabs:</t>
    </r>
  </si>
  <si>
    <r>
      <rPr>
        <b/>
        <sz val="11"/>
        <color rgb="FF353F5B"/>
        <rFont val="Calibri"/>
        <family val="2"/>
        <scheme val="minor"/>
      </rPr>
      <t xml:space="preserve">For customers who have more than 10 </t>
    </r>
    <r>
      <rPr>
        <b/>
        <u/>
        <sz val="12"/>
        <color rgb="FFFE0AFE"/>
        <rFont val="Calibri"/>
        <family val="2"/>
        <scheme val="minor"/>
      </rPr>
      <t>MORTGAGED</t>
    </r>
    <r>
      <rPr>
        <b/>
        <sz val="11"/>
        <color rgb="FF353F5B"/>
        <rFont val="Calibri"/>
        <family val="2"/>
        <scheme val="minor"/>
      </rPr>
      <t xml:space="preserve"> Buy To Let properties, or at the request of the underwriter, please also complete the following tabs:</t>
    </r>
  </si>
  <si>
    <r>
      <t xml:space="preserve">The assets and liabilities is used in conjunction with your personal guarantee. We are looking to understand the clients' current financial position. </t>
    </r>
    <r>
      <rPr>
        <b/>
        <u/>
        <sz val="12"/>
        <color rgb="FFFE0AFE"/>
        <rFont val="Calibri"/>
        <family val="2"/>
        <scheme val="minor"/>
      </rPr>
      <t>DO NOT</t>
    </r>
    <r>
      <rPr>
        <b/>
        <sz val="11"/>
        <color rgb="FF353F5B"/>
        <rFont val="Calibri"/>
        <family val="2"/>
        <scheme val="minor"/>
      </rPr>
      <t xml:space="preserve"> include the properties already listed in the portfolio schedule.</t>
    </r>
  </si>
  <si>
    <r>
      <t>Number of Mortgaged BTL Properties</t>
    </r>
    <r>
      <rPr>
        <b/>
        <sz val="11"/>
        <color rgb="FFFE0AFE"/>
        <rFont val="Calibri"/>
        <family val="2"/>
        <scheme val="minor"/>
      </rPr>
      <t>**</t>
    </r>
  </si>
  <si>
    <t>Time Owned (years)</t>
  </si>
  <si>
    <t>8.5% Monthly Stress</t>
  </si>
  <si>
    <t>8.5% Rental coverage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</si>
</sst>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Red]\-&quot;£&quot;#,##0.00"/>
    <numFmt numFmtId="44" formatCode="_-&quot;£&quot;* #,##0.00_-;\-&quot;£&quot;* #,##0.00_-;_-&quot;£&quot;* &quot;-&quot;??_-;_-@_-"/>
    <numFmt numFmtId="43" formatCode="_-* #,##0.00_-;\-* #,##0.00_-;_-* &quot;-&quot;??_-;_-@_-"/>
    <numFmt numFmtId="164" formatCode="&quot;£&quot;#,##0.00"/>
    <numFmt numFmtId="165" formatCode="&quot;£&quot;#,##0"/>
    <numFmt numFmtId="166" formatCode="_-&quot;£&quot;* #,##0_-;\-&quot;£&quot;* #,##0_-;_-&quot;£&quot;* &quot;-&quot;??_-;_-@_-"/>
    <numFmt numFmtId="167" formatCode="0.0%"/>
    <numFmt numFmtId="168" formatCode="0.000000000000000000"/>
    <numFmt numFmtId="169" formatCode="0.000000000000000000%"/>
    <numFmt numFmtId="170" formatCode="[$-F800]dddd\,\ mmmm\ dd\,\ yyyy"/>
    <numFmt numFmtId="171" formatCode="#,##0.0"/>
    <numFmt numFmtId="172" formatCode="0.0"/>
  </numFmts>
  <fonts count="74">
    <font>
      <sz val="11"/>
      <color theme="1"/>
      <name val="Calibri"/>
      <family val="2"/>
      <scheme val="minor"/>
    </font>
    <font>
      <b/>
      <sz val="12"/>
      <color theme="0"/>
      <name val="Calibri"/>
      <family val="2"/>
      <scheme val="minor"/>
    </font>
    <font>
      <b/>
      <sz val="14"/>
      <color theme="0"/>
      <name val="Calibri"/>
      <family val="2"/>
      <scheme val="minor"/>
    </font>
    <font>
      <sz val="12"/>
      <color theme="1"/>
      <name val="Calibri"/>
      <family val="2"/>
      <scheme val="minor"/>
    </font>
    <font>
      <b/>
      <i/>
      <sz val="14"/>
      <color theme="0"/>
      <name val="Calibri"/>
      <family val="2"/>
      <scheme val="minor"/>
    </font>
    <font>
      <b/>
      <sz val="12"/>
      <color rgb="FF353F5B"/>
      <name val="Calibri"/>
      <family val="2"/>
      <scheme val="minor"/>
    </font>
    <font>
      <i/>
      <sz val="12"/>
      <color rgb="FF353F5B"/>
      <name val="Calibri"/>
      <family val="2"/>
      <scheme val="minor"/>
    </font>
    <font>
      <b/>
      <sz val="11"/>
      <color rgb="FF353F5B"/>
      <name val="Calibri"/>
      <family val="2"/>
      <scheme val="minor"/>
    </font>
    <font>
      <b/>
      <i/>
      <sz val="11"/>
      <color rgb="FF353F5B"/>
      <name val="Calibri"/>
      <family val="2"/>
      <scheme val="minor"/>
    </font>
    <font>
      <sz val="10"/>
      <color rgb="FF353F5B"/>
      <name val="Calibri"/>
      <family val="2"/>
      <scheme val="minor"/>
    </font>
    <font>
      <i/>
      <sz val="11"/>
      <color theme="1"/>
      <name val="Calibri"/>
      <family val="2"/>
      <scheme val="minor"/>
    </font>
    <font>
      <i/>
      <sz val="10"/>
      <color rgb="FF353F5B"/>
      <name val="Calibri"/>
      <family val="2"/>
      <scheme val="minor"/>
    </font>
    <font>
      <sz val="14"/>
      <color theme="0"/>
      <name val="Calibri"/>
      <family val="2"/>
      <scheme val="minor"/>
    </font>
    <font>
      <b/>
      <sz val="11"/>
      <color theme="0"/>
      <name val="Calibri"/>
      <family val="2"/>
      <scheme val="minor"/>
    </font>
    <font>
      <i/>
      <sz val="12"/>
      <color theme="1"/>
      <name val="Calibri"/>
      <family val="2"/>
      <scheme val="minor"/>
    </font>
    <font>
      <sz val="8"/>
      <color indexed="81"/>
      <name val="Tahoma"/>
      <family val="2"/>
    </font>
    <font>
      <sz val="10"/>
      <color indexed="8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u/>
      <sz val="11"/>
      <color theme="1"/>
      <name val="Calibri"/>
      <family val="2"/>
      <scheme val="minor"/>
    </font>
    <font>
      <sz val="11"/>
      <name val="Calibri"/>
      <family val="2"/>
    </font>
    <font>
      <i/>
      <sz val="10"/>
      <color theme="1"/>
      <name val="Calibri"/>
      <family val="2"/>
      <scheme val="minor"/>
    </font>
    <font>
      <b/>
      <i/>
      <sz val="11"/>
      <color theme="0"/>
      <name val="Calibri"/>
      <family val="2"/>
      <scheme val="minor"/>
    </font>
    <font>
      <sz val="11"/>
      <color rgb="FFF4547C"/>
      <name val="Calibri"/>
      <family val="2"/>
      <scheme val="minor"/>
    </font>
    <font>
      <b/>
      <sz val="11"/>
      <color rgb="FFF4547C"/>
      <name val="Calibri"/>
      <family val="2"/>
      <scheme val="minor"/>
    </font>
    <font>
      <b/>
      <sz val="11"/>
      <color rgb="FF353F5B"/>
      <name val="Calibri"/>
      <family val="2"/>
    </font>
    <font>
      <b/>
      <i/>
      <sz val="11"/>
      <color rgb="FF353F5B"/>
      <name val="Calibri"/>
      <family val="2"/>
    </font>
    <font>
      <b/>
      <i/>
      <sz val="12"/>
      <color rgb="FFFF0000"/>
      <name val="Calibri"/>
      <family val="2"/>
    </font>
    <font>
      <b/>
      <i/>
      <sz val="12"/>
      <color rgb="FFF4547C"/>
      <name val="Calibri"/>
      <family val="2"/>
    </font>
    <font>
      <b/>
      <sz val="11"/>
      <color rgb="FF54D8A8"/>
      <name val="Wingdings"/>
      <charset val="2"/>
    </font>
    <font>
      <b/>
      <i/>
      <sz val="11"/>
      <color rgb="FFFF0000"/>
      <name val="Calibri"/>
      <family val="2"/>
      <charset val="2"/>
    </font>
    <font>
      <b/>
      <sz val="11"/>
      <color theme="1"/>
      <name val="Aharoni"/>
      <charset val="177"/>
    </font>
    <font>
      <b/>
      <u/>
      <sz val="12"/>
      <color theme="1"/>
      <name val="Calibri"/>
      <family val="2"/>
      <scheme val="minor"/>
    </font>
    <font>
      <b/>
      <sz val="12"/>
      <color theme="1"/>
      <name val="Calibri"/>
      <family val="1"/>
      <charset val="2"/>
      <scheme val="minor"/>
    </font>
    <font>
      <b/>
      <sz val="12"/>
      <name val="Arabic Typesetting"/>
      <family val="4"/>
    </font>
    <font>
      <b/>
      <sz val="11"/>
      <name val="Calibri"/>
      <family val="2"/>
      <scheme val="minor"/>
    </font>
    <font>
      <sz val="11"/>
      <name val="Calibri"/>
      <family val="2"/>
      <scheme val="minor"/>
    </font>
    <font>
      <b/>
      <sz val="12"/>
      <color theme="1"/>
      <name val="Arabic Typesetting"/>
      <family val="4"/>
    </font>
    <font>
      <b/>
      <u/>
      <sz val="11"/>
      <color rgb="FFFF0000"/>
      <name val="Calibri"/>
      <family val="2"/>
      <scheme val="minor"/>
    </font>
    <font>
      <sz val="11"/>
      <color theme="2"/>
      <name val="Calibri"/>
      <family val="2"/>
      <scheme val="minor"/>
    </font>
    <font>
      <b/>
      <sz val="11"/>
      <color theme="2"/>
      <name val="Calibri"/>
      <family val="2"/>
      <scheme val="minor"/>
    </font>
    <font>
      <b/>
      <sz val="16"/>
      <color theme="0"/>
      <name val="Calibri"/>
      <family val="2"/>
      <scheme val="minor"/>
    </font>
    <font>
      <b/>
      <i/>
      <sz val="16"/>
      <color theme="0"/>
      <name val="Calibri"/>
      <family val="2"/>
      <scheme val="minor"/>
    </font>
    <font>
      <b/>
      <i/>
      <sz val="10"/>
      <color theme="0"/>
      <name val="Calibri"/>
      <family val="2"/>
      <scheme val="minor"/>
    </font>
    <font>
      <sz val="12"/>
      <color rgb="FF353F5B"/>
      <name val="Calibri"/>
      <family val="2"/>
      <scheme val="minor"/>
    </font>
    <font>
      <i/>
      <sz val="11"/>
      <color rgb="FF353F5B"/>
      <name val="Calibri"/>
      <family val="2"/>
      <scheme val="minor"/>
    </font>
    <font>
      <b/>
      <sz val="13"/>
      <color rgb="FF353F5B"/>
      <name val="Calibri"/>
      <family val="2"/>
      <scheme val="minor"/>
    </font>
    <font>
      <i/>
      <sz val="13"/>
      <color rgb="FF353F5B"/>
      <name val="Calibri"/>
      <family val="2"/>
      <scheme val="minor"/>
    </font>
    <font>
      <b/>
      <i/>
      <sz val="13"/>
      <color rgb="FF353F5B"/>
      <name val="Calibri"/>
      <family val="2"/>
      <scheme val="minor"/>
    </font>
    <font>
      <b/>
      <u/>
      <sz val="11"/>
      <color theme="0"/>
      <name val="Calibri"/>
      <family val="2"/>
      <scheme val="minor"/>
    </font>
    <font>
      <b/>
      <sz val="16"/>
      <color rgb="FF00B7C6"/>
      <name val="Calibri"/>
      <family val="2"/>
      <scheme val="minor"/>
    </font>
    <font>
      <b/>
      <sz val="16"/>
      <color rgb="FFF2D13D"/>
      <name val="Calibri"/>
      <family val="2"/>
      <scheme val="minor"/>
    </font>
    <font>
      <b/>
      <sz val="16"/>
      <color rgb="FF54D8A8"/>
      <name val="Calibri"/>
      <family val="2"/>
      <scheme val="minor"/>
    </font>
    <font>
      <sz val="11"/>
      <color rgb="FF404040"/>
      <name val="Calibri"/>
      <family val="2"/>
      <scheme val="minor"/>
    </font>
    <font>
      <b/>
      <u/>
      <sz val="16"/>
      <color theme="1"/>
      <name val="Calibri"/>
      <family val="2"/>
      <scheme val="minor"/>
    </font>
    <font>
      <b/>
      <sz val="16"/>
      <color theme="1"/>
      <name val="Calibri"/>
      <family val="2"/>
      <scheme val="minor"/>
    </font>
    <font>
      <u/>
      <sz val="11"/>
      <color theme="1"/>
      <name val="Calibri"/>
      <family val="2"/>
      <scheme val="minor"/>
    </font>
    <font>
      <u/>
      <sz val="11"/>
      <color theme="10"/>
      <name val="Calibri"/>
      <family val="2"/>
      <scheme val="minor"/>
    </font>
    <font>
      <b/>
      <sz val="10"/>
      <color theme="1"/>
      <name val="Calibri"/>
      <family val="2"/>
      <scheme val="minor"/>
    </font>
    <font>
      <b/>
      <u/>
      <sz val="22"/>
      <color rgb="FF00E7E3"/>
      <name val="Calibri"/>
      <family val="2"/>
      <scheme val="minor"/>
    </font>
    <font>
      <sz val="11"/>
      <color rgb="FFFD3232"/>
      <name val="Calibri"/>
      <family val="2"/>
      <scheme val="minor"/>
    </font>
    <font>
      <b/>
      <i/>
      <sz val="11"/>
      <color theme="1"/>
      <name val="Calibri"/>
      <family val="2"/>
      <scheme val="minor"/>
    </font>
    <font>
      <b/>
      <sz val="12"/>
      <color rgb="FFFE0AFE"/>
      <name val="Calibri"/>
      <family val="2"/>
      <scheme val="minor"/>
    </font>
    <font>
      <b/>
      <sz val="12"/>
      <color rgb="FF00E7E3"/>
      <name val="Calibri"/>
      <family val="2"/>
      <scheme val="minor"/>
    </font>
    <font>
      <b/>
      <sz val="14"/>
      <color rgb="FF00FA73"/>
      <name val="Calibri"/>
      <family val="2"/>
      <scheme val="minor"/>
    </font>
    <font>
      <b/>
      <sz val="14"/>
      <color rgb="FF383F5D"/>
      <name val="Calibri"/>
      <family val="2"/>
      <scheme val="minor"/>
    </font>
    <font>
      <b/>
      <sz val="12"/>
      <color rgb="FF383F5D"/>
      <name val="Calibri"/>
      <family val="2"/>
      <scheme val="minor"/>
    </font>
    <font>
      <b/>
      <sz val="11"/>
      <color rgb="FFFE0AFE"/>
      <name val="Calibri"/>
      <family val="2"/>
      <scheme val="minor"/>
    </font>
    <font>
      <b/>
      <u/>
      <sz val="12"/>
      <color rgb="FFFE0AFE"/>
      <name val="Calibri"/>
      <family val="2"/>
      <scheme val="minor"/>
    </font>
    <font>
      <b/>
      <sz val="14"/>
      <color rgb="FFFD3232"/>
      <name val="Calibri"/>
      <family val="2"/>
      <scheme val="minor"/>
    </font>
    <font>
      <b/>
      <sz val="14"/>
      <color rgb="FF00E7E3"/>
      <name val="Calibri"/>
      <family val="2"/>
      <scheme val="minor"/>
    </font>
    <font>
      <b/>
      <sz val="14"/>
      <color rgb="FFFE0AFE"/>
      <name val="Calibri"/>
      <family val="2"/>
      <scheme val="minor"/>
    </font>
    <font>
      <b/>
      <u/>
      <sz val="11"/>
      <color rgb="FF383F5D"/>
      <name val="Calibri"/>
      <family val="2"/>
      <scheme val="minor"/>
    </font>
  </fonts>
  <fills count="20">
    <fill>
      <patternFill patternType="none"/>
    </fill>
    <fill>
      <patternFill patternType="gray125"/>
    </fill>
    <fill>
      <patternFill patternType="solid">
        <fgColor rgb="FF353F5B"/>
        <bgColor indexed="64"/>
      </patternFill>
    </fill>
    <fill>
      <patternFill patternType="solid">
        <fgColor rgb="FFDEEAF6"/>
        <bgColor indexed="64"/>
      </patternFill>
    </fill>
    <fill>
      <patternFill patternType="solid">
        <fgColor rgb="FF00B0F0"/>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7030A0"/>
        <bgColor indexed="64"/>
      </patternFill>
    </fill>
    <fill>
      <patternFill patternType="solid">
        <fgColor rgb="FFA5A5A5"/>
      </patternFill>
    </fill>
    <fill>
      <patternFill patternType="solid">
        <fgColor theme="2"/>
        <bgColor indexed="64"/>
      </patternFill>
    </fill>
    <fill>
      <patternFill patternType="solid">
        <fgColor rgb="FF00B7C6"/>
        <bgColor indexed="64"/>
      </patternFill>
    </fill>
    <fill>
      <patternFill patternType="solid">
        <fgColor rgb="FFF2D13D"/>
        <bgColor indexed="64"/>
      </patternFill>
    </fill>
    <fill>
      <patternFill patternType="solid">
        <fgColor rgb="FF54D8A8"/>
        <bgColor indexed="64"/>
      </patternFill>
    </fill>
    <fill>
      <patternFill patternType="solid">
        <fgColor theme="4" tint="0.79998168889431442"/>
        <bgColor indexed="65"/>
      </patternFill>
    </fill>
    <fill>
      <patternFill patternType="solid">
        <fgColor theme="7" tint="0.79998168889431442"/>
        <bgColor indexed="65"/>
      </patternFill>
    </fill>
    <fill>
      <patternFill patternType="solid">
        <fgColor theme="4" tint="0.79998168889431442"/>
        <bgColor indexed="64"/>
      </patternFill>
    </fill>
    <fill>
      <patternFill patternType="solid">
        <fgColor theme="9" tint="0.79998168889431442"/>
        <bgColor indexed="64"/>
      </patternFill>
    </fill>
    <fill>
      <patternFill patternType="solid">
        <fgColor rgb="FF383F5D"/>
        <bgColor indexed="64"/>
      </patternFill>
    </fill>
    <fill>
      <patternFill patternType="solid">
        <fgColor rgb="FFCDD1E1"/>
        <bgColor indexed="64"/>
      </patternFill>
    </fill>
  </fills>
  <borders count="189">
    <border>
      <left/>
      <right/>
      <top/>
      <bottom/>
      <diagonal/>
    </border>
    <border>
      <left style="medium">
        <color rgb="FF353F5B"/>
      </left>
      <right/>
      <top style="medium">
        <color rgb="FF353F5B"/>
      </top>
      <bottom/>
      <diagonal/>
    </border>
    <border>
      <left/>
      <right/>
      <top style="medium">
        <color rgb="FF353F5B"/>
      </top>
      <bottom/>
      <diagonal/>
    </border>
    <border>
      <left/>
      <right style="medium">
        <color rgb="FF353F5B"/>
      </right>
      <top style="medium">
        <color rgb="FF353F5B"/>
      </top>
      <bottom/>
      <diagonal/>
    </border>
    <border>
      <left style="medium">
        <color rgb="FF353F5B"/>
      </left>
      <right/>
      <top/>
      <bottom/>
      <diagonal/>
    </border>
    <border>
      <left/>
      <right style="medium">
        <color rgb="FF353F5B"/>
      </right>
      <top/>
      <bottom/>
      <diagonal/>
    </border>
    <border>
      <left style="medium">
        <color rgb="FF353F5B"/>
      </left>
      <right/>
      <top/>
      <bottom style="medium">
        <color rgb="FF353F5B"/>
      </bottom>
      <diagonal/>
    </border>
    <border>
      <left/>
      <right/>
      <top/>
      <bottom style="medium">
        <color rgb="FF353F5B"/>
      </bottom>
      <diagonal/>
    </border>
    <border>
      <left/>
      <right style="medium">
        <color rgb="FF353F5B"/>
      </right>
      <top/>
      <bottom style="medium">
        <color rgb="FF353F5B"/>
      </bottom>
      <diagonal/>
    </border>
    <border>
      <left style="thin">
        <color rgb="FF353F5B"/>
      </left>
      <right/>
      <top style="thin">
        <color rgb="FF353F5B"/>
      </top>
      <bottom style="thin">
        <color rgb="FF353F5B"/>
      </bottom>
      <diagonal/>
    </border>
    <border>
      <left/>
      <right/>
      <top style="thin">
        <color rgb="FF353F5B"/>
      </top>
      <bottom style="thin">
        <color rgb="FF353F5B"/>
      </bottom>
      <diagonal/>
    </border>
    <border>
      <left/>
      <right style="thin">
        <color rgb="FF353F5B"/>
      </right>
      <top style="thin">
        <color rgb="FF353F5B"/>
      </top>
      <bottom style="thin">
        <color rgb="FF353F5B"/>
      </bottom>
      <diagonal/>
    </border>
    <border>
      <left/>
      <right/>
      <top style="thin">
        <color rgb="FF353F5B"/>
      </top>
      <bottom/>
      <diagonal/>
    </border>
    <border>
      <left style="thin">
        <color rgb="FF353F5B"/>
      </left>
      <right/>
      <top/>
      <bottom style="thin">
        <color rgb="FF353F5B"/>
      </bottom>
      <diagonal/>
    </border>
    <border>
      <left/>
      <right style="thin">
        <color rgb="FF353F5B"/>
      </right>
      <top/>
      <bottom style="thin">
        <color rgb="FF353F5B"/>
      </bottom>
      <diagonal/>
    </border>
    <border>
      <left style="medium">
        <color rgb="FF353F5B"/>
      </left>
      <right/>
      <top style="medium">
        <color rgb="FF353F5B"/>
      </top>
      <bottom style="medium">
        <color rgb="FF353F5B"/>
      </bottom>
      <diagonal/>
    </border>
    <border>
      <left/>
      <right/>
      <top style="medium">
        <color rgb="FF353F5B"/>
      </top>
      <bottom style="medium">
        <color rgb="FF353F5B"/>
      </bottom>
      <diagonal/>
    </border>
    <border>
      <left/>
      <right style="medium">
        <color rgb="FF353F5B"/>
      </right>
      <top style="medium">
        <color rgb="FF353F5B"/>
      </top>
      <bottom style="medium">
        <color rgb="FF353F5B"/>
      </bottom>
      <diagonal/>
    </border>
    <border>
      <left style="medium">
        <color rgb="FF353F5B"/>
      </left>
      <right style="thin">
        <color rgb="FF353F5B"/>
      </right>
      <top/>
      <bottom style="thin">
        <color rgb="FF353F5B"/>
      </bottom>
      <diagonal/>
    </border>
    <border>
      <left style="thin">
        <color rgb="FF353F5B"/>
      </left>
      <right style="thin">
        <color rgb="FF353F5B"/>
      </right>
      <top/>
      <bottom style="thin">
        <color rgb="FF353F5B"/>
      </bottom>
      <diagonal/>
    </border>
    <border>
      <left style="medium">
        <color rgb="FF353F5B"/>
      </left>
      <right style="thin">
        <color rgb="FF353F5B"/>
      </right>
      <top style="thin">
        <color rgb="FF353F5B"/>
      </top>
      <bottom style="thin">
        <color rgb="FF353F5B"/>
      </bottom>
      <diagonal/>
    </border>
    <border>
      <left style="thin">
        <color rgb="FF353F5B"/>
      </left>
      <right style="thin">
        <color rgb="FF353F5B"/>
      </right>
      <top style="thin">
        <color rgb="FF353F5B"/>
      </top>
      <bottom style="thin">
        <color rgb="FF353F5B"/>
      </bottom>
      <diagonal/>
    </border>
    <border>
      <left/>
      <right style="thin">
        <color rgb="FF353F5B"/>
      </right>
      <top style="medium">
        <color rgb="FF353F5B"/>
      </top>
      <bottom style="thin">
        <color rgb="FF353F5B"/>
      </bottom>
      <diagonal/>
    </border>
    <border>
      <left style="thin">
        <color rgb="FF353F5B"/>
      </left>
      <right style="thin">
        <color rgb="FF353F5B"/>
      </right>
      <top style="medium">
        <color rgb="FF353F5B"/>
      </top>
      <bottom style="thin">
        <color rgb="FF353F5B"/>
      </bottom>
      <diagonal/>
    </border>
    <border>
      <left style="thin">
        <color rgb="FF353F5B"/>
      </left>
      <right style="medium">
        <color rgb="FF353F5B"/>
      </right>
      <top style="medium">
        <color rgb="FF353F5B"/>
      </top>
      <bottom style="thin">
        <color rgb="FF353F5B"/>
      </bottom>
      <diagonal/>
    </border>
    <border>
      <left style="thin">
        <color rgb="FF353F5B"/>
      </left>
      <right style="medium">
        <color rgb="FF353F5B"/>
      </right>
      <top style="thin">
        <color rgb="FF353F5B"/>
      </top>
      <bottom style="thin">
        <color rgb="FF353F5B"/>
      </bottom>
      <diagonal/>
    </border>
    <border>
      <left style="medium">
        <color rgb="FF353F5B"/>
      </left>
      <right style="thin">
        <color rgb="FF353F5B"/>
      </right>
      <top style="thin">
        <color rgb="FF353F5B"/>
      </top>
      <bottom style="medium">
        <color rgb="FF353F5B"/>
      </bottom>
      <diagonal/>
    </border>
    <border>
      <left style="thin">
        <color rgb="FF353F5B"/>
      </left>
      <right style="thin">
        <color rgb="FF353F5B"/>
      </right>
      <top style="thin">
        <color rgb="FF353F5B"/>
      </top>
      <bottom style="medium">
        <color rgb="FF353F5B"/>
      </bottom>
      <diagonal/>
    </border>
    <border>
      <left/>
      <right style="thin">
        <color rgb="FF353F5B"/>
      </right>
      <top style="thin">
        <color rgb="FF353F5B"/>
      </top>
      <bottom style="medium">
        <color rgb="FF353F5B"/>
      </bottom>
      <diagonal/>
    </border>
    <border>
      <left style="thin">
        <color rgb="FF353F5B"/>
      </left>
      <right/>
      <top style="thin">
        <color rgb="FF353F5B"/>
      </top>
      <bottom style="medium">
        <color rgb="FF353F5B"/>
      </bottom>
      <diagonal/>
    </border>
    <border>
      <left style="thin">
        <color rgb="FF353F5B"/>
      </left>
      <right style="medium">
        <color rgb="FF353F5B"/>
      </right>
      <top style="thin">
        <color rgb="FF353F5B"/>
      </top>
      <bottom style="medium">
        <color rgb="FF353F5B"/>
      </bottom>
      <diagonal/>
    </border>
    <border>
      <left/>
      <right/>
      <top style="thin">
        <color rgb="FF353F5B"/>
      </top>
      <bottom style="medium">
        <color rgb="FF353F5B"/>
      </bottom>
      <diagonal/>
    </border>
    <border>
      <left style="medium">
        <color rgb="FF353F5B"/>
      </left>
      <right style="thin">
        <color rgb="FF353F5B"/>
      </right>
      <top style="medium">
        <color rgb="FF353F5B"/>
      </top>
      <bottom style="thin">
        <color rgb="FF353F5B"/>
      </bottom>
      <diagonal/>
    </border>
    <border>
      <left style="thin">
        <color rgb="FF353F5B"/>
      </left>
      <right style="medium">
        <color rgb="FF353F5B"/>
      </right>
      <top/>
      <bottom style="thin">
        <color rgb="FF353F5B"/>
      </bottom>
      <diagonal/>
    </border>
    <border>
      <left style="thin">
        <color rgb="FF353F5B"/>
      </left>
      <right/>
      <top style="medium">
        <color rgb="FF353F5B"/>
      </top>
      <bottom style="thin">
        <color rgb="FF353F5B"/>
      </bottom>
      <diagonal/>
    </border>
    <border>
      <left style="medium">
        <color rgb="FF353F5B"/>
      </left>
      <right/>
      <top style="medium">
        <color rgb="FF353F5B"/>
      </top>
      <bottom style="thin">
        <color rgb="FF353F5B"/>
      </bottom>
      <diagonal/>
    </border>
    <border>
      <left/>
      <right/>
      <top style="medium">
        <color rgb="FF353F5B"/>
      </top>
      <bottom style="thin">
        <color rgb="FF353F5B"/>
      </bottom>
      <diagonal/>
    </border>
    <border>
      <left/>
      <right style="medium">
        <color rgb="FF353F5B"/>
      </right>
      <top style="medium">
        <color rgb="FF353F5B"/>
      </top>
      <bottom style="thin">
        <color rgb="FF353F5B"/>
      </bottom>
      <diagonal/>
    </border>
    <border>
      <left style="medium">
        <color rgb="FF353F5B"/>
      </left>
      <right/>
      <top style="thin">
        <color rgb="FF353F5B"/>
      </top>
      <bottom style="thin">
        <color rgb="FF353F5B"/>
      </bottom>
      <diagonal/>
    </border>
    <border>
      <left/>
      <right style="medium">
        <color rgb="FF353F5B"/>
      </right>
      <top style="thin">
        <color rgb="FF353F5B"/>
      </top>
      <bottom style="thin">
        <color rgb="FF353F5B"/>
      </bottom>
      <diagonal/>
    </border>
    <border>
      <left style="medium">
        <color rgb="FF353F5B"/>
      </left>
      <right/>
      <top style="thin">
        <color rgb="FF353F5B"/>
      </top>
      <bottom style="medium">
        <color rgb="FF353F5B"/>
      </bottom>
      <diagonal/>
    </border>
    <border>
      <left/>
      <right style="medium">
        <color rgb="FF353F5B"/>
      </right>
      <top style="thin">
        <color rgb="FF353F5B"/>
      </top>
      <bottom style="medium">
        <color rgb="FF353F5B"/>
      </bottom>
      <diagonal/>
    </border>
    <border>
      <left style="medium">
        <color rgb="FF353F5B"/>
      </left>
      <right style="thin">
        <color rgb="FF353F5B"/>
      </right>
      <top style="medium">
        <color rgb="FF353F5B"/>
      </top>
      <bottom style="medium">
        <color rgb="FF353F5B"/>
      </bottom>
      <diagonal/>
    </border>
    <border>
      <left style="thin">
        <color rgb="FF353F5B"/>
      </left>
      <right style="thin">
        <color rgb="FF353F5B"/>
      </right>
      <top style="medium">
        <color rgb="FF353F5B"/>
      </top>
      <bottom style="medium">
        <color rgb="FF353F5B"/>
      </bottom>
      <diagonal/>
    </border>
    <border>
      <left style="thin">
        <color rgb="FF353F5B"/>
      </left>
      <right style="medium">
        <color rgb="FF353F5B"/>
      </right>
      <top style="medium">
        <color rgb="FF353F5B"/>
      </top>
      <bottom style="medium">
        <color rgb="FF353F5B"/>
      </bottom>
      <diagonal/>
    </border>
    <border>
      <left style="thin">
        <color rgb="FF353F5B"/>
      </left>
      <right/>
      <top style="medium">
        <color rgb="FF353F5B"/>
      </top>
      <bottom style="medium">
        <color rgb="FF353F5B"/>
      </bottom>
      <diagonal/>
    </border>
    <border>
      <left/>
      <right style="thin">
        <color rgb="FF353F5B"/>
      </right>
      <top style="medium">
        <color rgb="FF353F5B"/>
      </top>
      <bottom style="medium">
        <color rgb="FF353F5B"/>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353F5B"/>
      </left>
      <right style="thin">
        <color rgb="FF353F5B"/>
      </right>
      <top/>
      <bottom style="medium">
        <color rgb="FF353F5B"/>
      </bottom>
      <diagonal/>
    </border>
    <border>
      <left style="thin">
        <color rgb="FF353F5B"/>
      </left>
      <right style="thin">
        <color rgb="FF353F5B"/>
      </right>
      <top/>
      <bottom style="medium">
        <color rgb="FF353F5B"/>
      </bottom>
      <diagonal/>
    </border>
    <border>
      <left style="thin">
        <color rgb="FF353F5B"/>
      </left>
      <right style="medium">
        <color rgb="FF353F5B"/>
      </right>
      <top/>
      <bottom style="medium">
        <color rgb="FF353F5B"/>
      </bottom>
      <diagonal/>
    </border>
    <border>
      <left style="double">
        <color rgb="FF3F3F3F"/>
      </left>
      <right style="double">
        <color rgb="FF3F3F3F"/>
      </right>
      <top style="double">
        <color rgb="FF3F3F3F"/>
      </top>
      <bottom style="double">
        <color rgb="FF3F3F3F"/>
      </bottom>
      <diagonal/>
    </border>
    <border>
      <left style="thick">
        <color indexed="64"/>
      </left>
      <right style="thick">
        <color indexed="64"/>
      </right>
      <top style="thick">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indexed="64"/>
      </left>
      <right style="thick">
        <color indexed="64"/>
      </right>
      <top/>
      <bottom/>
      <diagonal/>
    </border>
    <border>
      <left style="thick">
        <color auto="1"/>
      </left>
      <right/>
      <top/>
      <bottom/>
      <diagonal/>
    </border>
    <border>
      <left/>
      <right style="thick">
        <color auto="1"/>
      </right>
      <top/>
      <bottom/>
      <diagonal/>
    </border>
    <border>
      <left style="thick">
        <color indexed="64"/>
      </left>
      <right style="thick">
        <color indexed="64"/>
      </right>
      <top/>
      <bottom style="thick">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bottom style="thin">
        <color auto="1"/>
      </bottom>
      <diagonal/>
    </border>
    <border>
      <left/>
      <right/>
      <top/>
      <bottom style="thin">
        <color indexed="64"/>
      </bottom>
      <diagonal/>
    </border>
    <border>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ck">
        <color rgb="FF353F5B"/>
      </left>
      <right style="thin">
        <color rgb="FF353F5B"/>
      </right>
      <top style="thick">
        <color rgb="FF353F5B"/>
      </top>
      <bottom style="thick">
        <color rgb="FF353F5B"/>
      </bottom>
      <diagonal/>
    </border>
    <border>
      <left style="medium">
        <color rgb="FF353F5B"/>
      </left>
      <right style="medium">
        <color rgb="FF353F5B"/>
      </right>
      <top style="medium">
        <color rgb="FF353F5B"/>
      </top>
      <bottom style="medium">
        <color rgb="FF353F5B"/>
      </bottom>
      <diagonal/>
    </border>
    <border>
      <left style="medium">
        <color rgb="FF353F5B"/>
      </left>
      <right style="thin">
        <color rgb="FF353F5B"/>
      </right>
      <top style="medium">
        <color rgb="FF353F5B"/>
      </top>
      <bottom/>
      <diagonal/>
    </border>
    <border>
      <left style="thin">
        <color rgb="FF353F5B"/>
      </left>
      <right style="medium">
        <color rgb="FF353F5B"/>
      </right>
      <top style="medium">
        <color rgb="FF353F5B"/>
      </top>
      <bottom/>
      <diagonal/>
    </border>
    <border>
      <left style="thick">
        <color rgb="FF353F5B"/>
      </left>
      <right/>
      <top style="thick">
        <color rgb="FF353F5B"/>
      </top>
      <bottom style="thin">
        <color rgb="FF353F5B"/>
      </bottom>
      <diagonal/>
    </border>
    <border>
      <left style="thick">
        <color rgb="FF353F5B"/>
      </left>
      <right/>
      <top style="thin">
        <color rgb="FF353F5B"/>
      </top>
      <bottom style="thin">
        <color rgb="FF353F5B"/>
      </bottom>
      <diagonal/>
    </border>
    <border>
      <left style="thick">
        <color rgb="FF353F5B"/>
      </left>
      <right/>
      <top style="thin">
        <color rgb="FF353F5B"/>
      </top>
      <bottom style="thick">
        <color rgb="FF353F5B"/>
      </bottom>
      <diagonal/>
    </border>
    <border>
      <left style="thin">
        <color rgb="FF353F5B"/>
      </left>
      <right style="thin">
        <color rgb="FF353F5B"/>
      </right>
      <top style="medium">
        <color rgb="FF353F5B"/>
      </top>
      <bottom/>
      <diagonal/>
    </border>
    <border>
      <left style="thin">
        <color rgb="FF353F5B"/>
      </left>
      <right style="thin">
        <color rgb="FF353F5B"/>
      </right>
      <top style="thick">
        <color rgb="FF353F5B"/>
      </top>
      <bottom/>
      <diagonal/>
    </border>
    <border>
      <left style="thin">
        <color rgb="FF353F5B"/>
      </left>
      <right style="thick">
        <color rgb="FF353F5B"/>
      </right>
      <top style="thick">
        <color rgb="FF353F5B"/>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ck">
        <color rgb="FF353F5B"/>
      </left>
      <right/>
      <top style="thick">
        <color rgb="FF353F5B"/>
      </top>
      <bottom style="thick">
        <color rgb="FF353F5B"/>
      </bottom>
      <diagonal/>
    </border>
    <border>
      <left style="thick">
        <color rgb="FF353F5B"/>
      </left>
      <right style="thin">
        <color rgb="FF353F5B"/>
      </right>
      <top style="thick">
        <color rgb="FF353F5B"/>
      </top>
      <bottom/>
      <diagonal/>
    </border>
    <border>
      <left style="thick">
        <color rgb="FF353F5B"/>
      </left>
      <right style="medium">
        <color rgb="FF353F5B"/>
      </right>
      <top style="medium">
        <color rgb="FF353F5B"/>
      </top>
      <bottom style="medium">
        <color rgb="FF353F5B"/>
      </bottom>
      <diagonal/>
    </border>
    <border>
      <left style="medium">
        <color rgb="FF353F5B"/>
      </left>
      <right style="thick">
        <color rgb="FF353F5B"/>
      </right>
      <top style="medium">
        <color rgb="FF353F5B"/>
      </top>
      <bottom style="medium">
        <color rgb="FF353F5B"/>
      </bottom>
      <diagonal/>
    </border>
    <border>
      <left style="medium">
        <color rgb="FF353F5B"/>
      </left>
      <right style="thick">
        <color rgb="FF353F5B"/>
      </right>
      <top style="medium">
        <color rgb="FF353F5B"/>
      </top>
      <bottom style="thick">
        <color rgb="FF353F5B"/>
      </bottom>
      <diagonal/>
    </border>
    <border>
      <left style="medium">
        <color rgb="FF353F5B"/>
      </left>
      <right style="thick">
        <color rgb="FF353F5B"/>
      </right>
      <top style="thick">
        <color rgb="FF353F5B"/>
      </top>
      <bottom style="medium">
        <color rgb="FF353F5B"/>
      </bottom>
      <diagonal/>
    </border>
    <border>
      <left style="medium">
        <color rgb="FF353F5B"/>
      </left>
      <right style="medium">
        <color rgb="FF353F5B"/>
      </right>
      <top style="medium">
        <color rgb="FF353F5B"/>
      </top>
      <bottom style="thick">
        <color rgb="FF353F5B"/>
      </bottom>
      <diagonal/>
    </border>
    <border>
      <left style="thick">
        <color rgb="FF353F5B"/>
      </left>
      <right style="thick">
        <color rgb="FF353F5B"/>
      </right>
      <top style="thick">
        <color rgb="FF353F5B"/>
      </top>
      <bottom style="thick">
        <color rgb="FF353F5B"/>
      </bottom>
      <diagonal/>
    </border>
    <border>
      <left style="medium">
        <color rgb="FF353F5B"/>
      </left>
      <right style="thick">
        <color rgb="FF353F5B"/>
      </right>
      <top style="thick">
        <color rgb="FF353F5B"/>
      </top>
      <bottom style="thick">
        <color rgb="FF353F5B"/>
      </bottom>
      <diagonal/>
    </border>
    <border>
      <left/>
      <right style="thick">
        <color rgb="FF353F5B"/>
      </right>
      <top style="thick">
        <color rgb="FF353F5B"/>
      </top>
      <bottom style="thick">
        <color rgb="FF353F5B"/>
      </bottom>
      <diagonal/>
    </border>
    <border>
      <left style="thick">
        <color rgb="FF353F5B"/>
      </left>
      <right style="thick">
        <color rgb="FF353F5B"/>
      </right>
      <top style="thick">
        <color rgb="FF353F5B"/>
      </top>
      <bottom style="medium">
        <color rgb="FF353F5B"/>
      </bottom>
      <diagonal/>
    </border>
    <border>
      <left style="thick">
        <color rgb="FF353F5B"/>
      </left>
      <right style="thick">
        <color rgb="FF353F5B"/>
      </right>
      <top style="medium">
        <color rgb="FF353F5B"/>
      </top>
      <bottom style="medium">
        <color rgb="FF353F5B"/>
      </bottom>
      <diagonal/>
    </border>
    <border>
      <left style="thick">
        <color rgb="FF353F5B"/>
      </left>
      <right style="thick">
        <color rgb="FF353F5B"/>
      </right>
      <top style="medium">
        <color rgb="FF353F5B"/>
      </top>
      <bottom style="thick">
        <color rgb="FF353F5B"/>
      </bottom>
      <diagonal/>
    </border>
    <border>
      <left style="thick">
        <color rgb="FF353F5B"/>
      </left>
      <right/>
      <top style="thick">
        <color rgb="FF353F5B"/>
      </top>
      <bottom/>
      <diagonal/>
    </border>
    <border>
      <left/>
      <right style="thick">
        <color rgb="FF353F5B"/>
      </right>
      <top style="thick">
        <color rgb="FF353F5B"/>
      </top>
      <bottom/>
      <diagonal/>
    </border>
    <border>
      <left style="thick">
        <color rgb="FF353F5B"/>
      </left>
      <right/>
      <top/>
      <bottom/>
      <diagonal/>
    </border>
    <border>
      <left style="thick">
        <color rgb="FF353F5B"/>
      </left>
      <right/>
      <top/>
      <bottom style="thick">
        <color rgb="FF353F5B"/>
      </bottom>
      <diagonal/>
    </border>
    <border>
      <left style="thick">
        <color rgb="FF353F5B"/>
      </left>
      <right style="medium">
        <color rgb="FF353F5B"/>
      </right>
      <top style="thick">
        <color rgb="FF353F5B"/>
      </top>
      <bottom style="thin">
        <color rgb="FF353F5B"/>
      </bottom>
      <diagonal/>
    </border>
    <border>
      <left style="medium">
        <color rgb="FF353F5B"/>
      </left>
      <right style="thin">
        <color rgb="FF353F5B"/>
      </right>
      <top style="thick">
        <color rgb="FF353F5B"/>
      </top>
      <bottom/>
      <diagonal/>
    </border>
    <border>
      <left style="thick">
        <color rgb="FF353F5B"/>
      </left>
      <right style="medium">
        <color rgb="FF353F5B"/>
      </right>
      <top style="thin">
        <color rgb="FF353F5B"/>
      </top>
      <bottom style="thin">
        <color rgb="FF353F5B"/>
      </bottom>
      <diagonal/>
    </border>
    <border>
      <left style="thin">
        <color rgb="FF353F5B"/>
      </left>
      <right style="thick">
        <color rgb="FF353F5B"/>
      </right>
      <top style="medium">
        <color rgb="FF353F5B"/>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ck">
        <color rgb="FF353F5B"/>
      </left>
      <right style="medium">
        <color rgb="FF353F5B"/>
      </right>
      <top style="thick">
        <color rgb="FF353F5B"/>
      </top>
      <bottom style="medium">
        <color rgb="FF353F5B"/>
      </bottom>
      <diagonal/>
    </border>
    <border>
      <left style="thick">
        <color rgb="FF353F5B"/>
      </left>
      <right style="medium">
        <color rgb="FF353F5B"/>
      </right>
      <top style="medium">
        <color rgb="FF353F5B"/>
      </top>
      <bottom style="thick">
        <color rgb="FF353F5B"/>
      </bottom>
      <diagonal/>
    </border>
    <border>
      <left style="thick">
        <color rgb="FF3F3F3F"/>
      </left>
      <right style="dashed">
        <color rgb="FF3F3F3F"/>
      </right>
      <top style="thick">
        <color rgb="FF3F3F3F"/>
      </top>
      <bottom style="thin">
        <color rgb="FF3F3F3F"/>
      </bottom>
      <diagonal/>
    </border>
    <border>
      <left style="dashed">
        <color rgb="FF3F3F3F"/>
      </left>
      <right style="thick">
        <color rgb="FF3F3F3F"/>
      </right>
      <top style="thick">
        <color rgb="FF3F3F3F"/>
      </top>
      <bottom style="thin">
        <color rgb="FF3F3F3F"/>
      </bottom>
      <diagonal/>
    </border>
    <border>
      <left style="thick">
        <color rgb="FF3F3F3F"/>
      </left>
      <right style="dashed">
        <color rgb="FF3F3F3F"/>
      </right>
      <top style="thin">
        <color rgb="FF3F3F3F"/>
      </top>
      <bottom style="thin">
        <color rgb="FF3F3F3F"/>
      </bottom>
      <diagonal/>
    </border>
    <border>
      <left style="dashed">
        <color rgb="FF3F3F3F"/>
      </left>
      <right style="thick">
        <color rgb="FF3F3F3F"/>
      </right>
      <top style="thin">
        <color rgb="FF3F3F3F"/>
      </top>
      <bottom style="thin">
        <color rgb="FF3F3F3F"/>
      </bottom>
      <diagonal/>
    </border>
    <border>
      <left style="thick">
        <color auto="1"/>
      </left>
      <right style="dashed">
        <color auto="1"/>
      </right>
      <top style="thick">
        <color auto="1"/>
      </top>
      <bottom/>
      <diagonal/>
    </border>
    <border>
      <left style="dashed">
        <color auto="1"/>
      </left>
      <right style="thick">
        <color auto="1"/>
      </right>
      <top style="thick">
        <color auto="1"/>
      </top>
      <bottom/>
      <diagonal/>
    </border>
    <border>
      <left style="thick">
        <color auto="1"/>
      </left>
      <right style="dashed">
        <color auto="1"/>
      </right>
      <top/>
      <bottom style="thick">
        <color auto="1"/>
      </bottom>
      <diagonal/>
    </border>
    <border>
      <left style="dashed">
        <color auto="1"/>
      </left>
      <right style="thick">
        <color auto="1"/>
      </right>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ck">
        <color auto="1"/>
      </right>
      <top style="thin">
        <color auto="1"/>
      </top>
      <bottom style="thin">
        <color auto="1"/>
      </bottom>
      <diagonal/>
    </border>
    <border>
      <left style="thick">
        <color auto="1"/>
      </left>
      <right style="dashed">
        <color auto="1"/>
      </right>
      <top style="thin">
        <color auto="1"/>
      </top>
      <bottom style="thin">
        <color auto="1"/>
      </bottom>
      <diagonal/>
    </border>
    <border>
      <left style="dashed">
        <color auto="1"/>
      </left>
      <right style="thick">
        <color auto="1"/>
      </right>
      <top style="thin">
        <color auto="1"/>
      </top>
      <bottom style="thin">
        <color auto="1"/>
      </bottom>
      <diagonal/>
    </border>
    <border>
      <left style="thick">
        <color rgb="FF3F3F3F"/>
      </left>
      <right/>
      <top style="thin">
        <color indexed="64"/>
      </top>
      <bottom style="thin">
        <color indexed="64"/>
      </bottom>
      <diagonal/>
    </border>
    <border>
      <left/>
      <right style="dashed">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ashed">
        <color indexed="64"/>
      </right>
      <top style="thin">
        <color indexed="64"/>
      </top>
      <bottom style="thin">
        <color indexed="64"/>
      </bottom>
      <diagonal/>
    </border>
    <border>
      <left/>
      <right style="medium">
        <color indexed="64"/>
      </right>
      <top style="thin">
        <color indexed="64"/>
      </top>
      <bottom style="thin">
        <color indexed="64"/>
      </bottom>
      <diagonal/>
    </border>
    <border>
      <left/>
      <right style="dashed">
        <color indexed="64"/>
      </right>
      <top style="thin">
        <color indexed="64"/>
      </top>
      <bottom style="medium">
        <color indexed="64"/>
      </bottom>
      <diagonal/>
    </border>
    <border>
      <left style="thin">
        <color theme="1"/>
      </left>
      <right style="thin">
        <color theme="1"/>
      </right>
      <top style="thin">
        <color theme="1"/>
      </top>
      <bottom style="thin">
        <color theme="1"/>
      </bottom>
      <diagonal/>
    </border>
    <border>
      <left/>
      <right/>
      <top/>
      <bottom style="thin">
        <color theme="1"/>
      </bottom>
      <diagonal/>
    </border>
    <border>
      <left style="medium">
        <color indexed="64"/>
      </left>
      <right/>
      <top/>
      <bottom/>
      <diagonal/>
    </border>
    <border>
      <left/>
      <right style="medium">
        <color indexed="64"/>
      </right>
      <top/>
      <bottom/>
      <diagonal/>
    </border>
  </borders>
  <cellStyleXfs count="8">
    <xf numFmtId="0" fontId="0" fillId="0" borderId="0"/>
    <xf numFmtId="44" fontId="17" fillId="0" borderId="0" applyFont="0" applyFill="0" applyBorder="0" applyAlignment="0" applyProtection="0"/>
    <xf numFmtId="9" fontId="17" fillId="0" borderId="0" applyFont="0" applyFill="0" applyBorder="0" applyAlignment="0" applyProtection="0"/>
    <xf numFmtId="43" fontId="17" fillId="0" borderId="0" applyFont="0" applyFill="0" applyBorder="0" applyAlignment="0" applyProtection="0"/>
    <xf numFmtId="0" fontId="13" fillId="9" borderId="91" applyNumberFormat="0" applyAlignment="0" applyProtection="0"/>
    <xf numFmtId="0" fontId="17" fillId="14" borderId="0" applyNumberFormat="0" applyBorder="0" applyAlignment="0" applyProtection="0"/>
    <xf numFmtId="0" fontId="17" fillId="15" borderId="0" applyNumberFormat="0" applyBorder="0" applyAlignment="0" applyProtection="0"/>
    <xf numFmtId="0" fontId="58" fillId="0" borderId="0" applyNumberFormat="0" applyFill="0" applyBorder="0" applyAlignment="0" applyProtection="0"/>
  </cellStyleXfs>
  <cellXfs count="741">
    <xf numFmtId="0" fontId="0" fillId="0" borderId="0" xfId="0"/>
    <xf numFmtId="0" fontId="0" fillId="2" borderId="0" xfId="0" applyFill="1"/>
    <xf numFmtId="0" fontId="7" fillId="0" borderId="0" xfId="0" applyFont="1"/>
    <xf numFmtId="0" fontId="5" fillId="0" borderId="0" xfId="0" applyFont="1"/>
    <xf numFmtId="0" fontId="7" fillId="3" borderId="9" xfId="0" applyFont="1" applyFill="1" applyBorder="1"/>
    <xf numFmtId="0" fontId="0" fillId="3" borderId="10" xfId="0" applyFill="1" applyBorder="1"/>
    <xf numFmtId="0" fontId="0" fillId="3" borderId="11" xfId="0" applyFill="1" applyBorder="1"/>
    <xf numFmtId="0" fontId="3" fillId="0" borderId="0" xfId="0" applyFont="1"/>
    <xf numFmtId="0" fontId="10" fillId="0" borderId="0" xfId="0" applyFont="1"/>
    <xf numFmtId="0" fontId="2" fillId="0" borderId="0" xfId="0" applyFont="1"/>
    <xf numFmtId="0" fontId="2" fillId="2" borderId="42" xfId="0" applyFont="1" applyFill="1" applyBorder="1"/>
    <xf numFmtId="0" fontId="2" fillId="2" borderId="43" xfId="0" applyFont="1" applyFill="1" applyBorder="1"/>
    <xf numFmtId="0" fontId="19" fillId="0" borderId="0" xfId="0" applyFont="1"/>
    <xf numFmtId="0" fontId="0" fillId="0" borderId="53" xfId="0" applyBorder="1" applyAlignment="1">
      <alignment horizontal="center"/>
    </xf>
    <xf numFmtId="10" fontId="0" fillId="0" borderId="0" xfId="0" applyNumberFormat="1"/>
    <xf numFmtId="0" fontId="0" fillId="0" borderId="0" xfId="0" applyAlignment="1">
      <alignment horizontal="center"/>
    </xf>
    <xf numFmtId="0" fontId="20" fillId="0" borderId="0" xfId="0" applyFont="1" applyAlignment="1">
      <alignment vertical="center"/>
    </xf>
    <xf numFmtId="0" fontId="0" fillId="7" borderId="57" xfId="0" applyFill="1" applyBorder="1" applyAlignment="1">
      <alignment vertical="center" wrapText="1"/>
    </xf>
    <xf numFmtId="0" fontId="0" fillId="7" borderId="56" xfId="0" applyFill="1" applyBorder="1" applyAlignment="1">
      <alignment vertical="center" wrapText="1"/>
    </xf>
    <xf numFmtId="0" fontId="0" fillId="7" borderId="58" xfId="0" applyFill="1" applyBorder="1" applyAlignment="1">
      <alignment vertical="center" wrapText="1"/>
    </xf>
    <xf numFmtId="0" fontId="0" fillId="7" borderId="0" xfId="0" applyFill="1" applyAlignment="1">
      <alignment vertical="center" wrapText="1"/>
    </xf>
    <xf numFmtId="0" fontId="0" fillId="7" borderId="53" xfId="0" applyFill="1" applyBorder="1" applyAlignment="1">
      <alignment vertical="center" wrapText="1"/>
    </xf>
    <xf numFmtId="0" fontId="0" fillId="7" borderId="54" xfId="0" applyFill="1" applyBorder="1" applyAlignment="1">
      <alignment vertical="center" wrapText="1"/>
    </xf>
    <xf numFmtId="0" fontId="0" fillId="7" borderId="55" xfId="0" applyFill="1" applyBorder="1" applyAlignment="1">
      <alignment vertical="center" wrapText="1"/>
    </xf>
    <xf numFmtId="0" fontId="0" fillId="7" borderId="59" xfId="0" applyFill="1" applyBorder="1" applyAlignment="1">
      <alignment vertical="center" wrapText="1"/>
    </xf>
    <xf numFmtId="0" fontId="0" fillId="7" borderId="53" xfId="0" applyFill="1" applyBorder="1" applyAlignment="1">
      <alignment horizontal="center" vertical="center" wrapText="1"/>
    </xf>
    <xf numFmtId="0" fontId="0" fillId="7" borderId="54" xfId="0" applyFill="1" applyBorder="1" applyAlignment="1">
      <alignment horizontal="center" vertical="center" wrapText="1"/>
    </xf>
    <xf numFmtId="0" fontId="0" fillId="7" borderId="55" xfId="0" applyFill="1" applyBorder="1" applyAlignment="1">
      <alignment horizontal="center" vertical="center" wrapText="1"/>
    </xf>
    <xf numFmtId="0" fontId="0" fillId="0" borderId="0" xfId="0" applyAlignment="1">
      <alignment wrapText="1"/>
    </xf>
    <xf numFmtId="0" fontId="0" fillId="0" borderId="60" xfId="0" applyBorder="1" applyAlignment="1">
      <alignment horizontal="center"/>
    </xf>
    <xf numFmtId="9" fontId="0" fillId="7" borderId="61" xfId="2" applyFont="1" applyFill="1" applyBorder="1" applyAlignment="1">
      <alignment horizontal="center"/>
    </xf>
    <xf numFmtId="0" fontId="18" fillId="7" borderId="64" xfId="0" applyFont="1" applyFill="1" applyBorder="1" applyAlignment="1">
      <alignment horizontal="center"/>
    </xf>
    <xf numFmtId="44" fontId="0" fillId="7" borderId="61" xfId="0" applyNumberFormat="1" applyFill="1" applyBorder="1"/>
    <xf numFmtId="166" fontId="0" fillId="0" borderId="61" xfId="0" applyNumberFormat="1" applyBorder="1"/>
    <xf numFmtId="167" fontId="0" fillId="0" borderId="65" xfId="2" applyNumberFormat="1" applyFont="1" applyBorder="1" applyAlignment="1">
      <alignment horizontal="center"/>
    </xf>
    <xf numFmtId="167" fontId="0" fillId="0" borderId="66" xfId="2" applyNumberFormat="1" applyFont="1" applyBorder="1" applyAlignment="1">
      <alignment horizontal="center"/>
    </xf>
    <xf numFmtId="167" fontId="0" fillId="0" borderId="62" xfId="2" applyNumberFormat="1" applyFont="1" applyBorder="1" applyAlignment="1">
      <alignment horizontal="center"/>
    </xf>
    <xf numFmtId="167" fontId="0" fillId="0" borderId="67" xfId="2" applyNumberFormat="1" applyFont="1" applyBorder="1" applyAlignment="1">
      <alignment horizontal="center"/>
    </xf>
    <xf numFmtId="10" fontId="0" fillId="7" borderId="68" xfId="0" applyNumberFormat="1" applyFill="1" applyBorder="1"/>
    <xf numFmtId="9" fontId="0" fillId="7" borderId="62" xfId="2" applyFont="1" applyFill="1" applyBorder="1" applyAlignment="1">
      <alignment horizontal="center"/>
    </xf>
    <xf numFmtId="9" fontId="21" fillId="7" borderId="61" xfId="2" applyFont="1" applyFill="1" applyBorder="1" applyAlignment="1">
      <alignment horizontal="center"/>
    </xf>
    <xf numFmtId="167" fontId="0" fillId="0" borderId="69" xfId="2" applyNumberFormat="1" applyFont="1" applyBorder="1" applyAlignment="1">
      <alignment horizontal="center"/>
    </xf>
    <xf numFmtId="167" fontId="0" fillId="0" borderId="63" xfId="2" applyNumberFormat="1" applyFont="1" applyBorder="1" applyAlignment="1">
      <alignment horizontal="center"/>
    </xf>
    <xf numFmtId="167" fontId="0" fillId="0" borderId="61" xfId="2" applyNumberFormat="1" applyFont="1" applyBorder="1" applyAlignment="1">
      <alignment horizontal="center"/>
    </xf>
    <xf numFmtId="167" fontId="0" fillId="0" borderId="64" xfId="2" applyNumberFormat="1" applyFont="1" applyBorder="1" applyAlignment="1">
      <alignment horizontal="center"/>
    </xf>
    <xf numFmtId="10" fontId="17" fillId="7" borderId="70" xfId="1" applyNumberFormat="1" applyFont="1" applyFill="1" applyBorder="1"/>
    <xf numFmtId="44" fontId="0" fillId="0" borderId="71" xfId="0" applyNumberFormat="1" applyBorder="1"/>
    <xf numFmtId="166" fontId="0" fillId="0" borderId="71" xfId="0" applyNumberFormat="1" applyBorder="1"/>
    <xf numFmtId="9" fontId="0" fillId="0" borderId="71" xfId="2" applyFont="1" applyBorder="1"/>
    <xf numFmtId="9" fontId="0" fillId="0" borderId="71" xfId="0" applyNumberFormat="1" applyBorder="1" applyAlignment="1">
      <alignment horizontal="center"/>
    </xf>
    <xf numFmtId="9" fontId="0" fillId="7" borderId="72" xfId="2" applyFont="1" applyFill="1" applyBorder="1" applyAlignment="1">
      <alignment horizontal="center"/>
    </xf>
    <xf numFmtId="0" fontId="18" fillId="7" borderId="73" xfId="0" applyFont="1" applyFill="1" applyBorder="1" applyAlignment="1">
      <alignment horizontal="center"/>
    </xf>
    <xf numFmtId="44" fontId="0" fillId="0" borderId="0" xfId="0" applyNumberFormat="1"/>
    <xf numFmtId="0" fontId="13" fillId="8" borderId="0" xfId="0" applyFont="1" applyFill="1" applyAlignment="1">
      <alignment horizontal="center"/>
    </xf>
    <xf numFmtId="0" fontId="18" fillId="0" borderId="0" xfId="0" applyFont="1"/>
    <xf numFmtId="0" fontId="0" fillId="7" borderId="53" xfId="0" applyFill="1" applyBorder="1" applyAlignment="1">
      <alignment horizontal="center"/>
    </xf>
    <xf numFmtId="44" fontId="0" fillId="7" borderId="54" xfId="0" applyNumberFormat="1" applyFill="1" applyBorder="1"/>
    <xf numFmtId="44" fontId="0" fillId="7" borderId="55" xfId="0" applyNumberFormat="1" applyFill="1" applyBorder="1"/>
    <xf numFmtId="0" fontId="0" fillId="7" borderId="47" xfId="0" applyFill="1" applyBorder="1"/>
    <xf numFmtId="0" fontId="0" fillId="7" borderId="53" xfId="0" applyFill="1" applyBorder="1"/>
    <xf numFmtId="0" fontId="0" fillId="7" borderId="74" xfId="0" applyFill="1" applyBorder="1"/>
    <xf numFmtId="166" fontId="0" fillId="0" borderId="0" xfId="1" applyNumberFormat="1" applyFont="1"/>
    <xf numFmtId="0" fontId="0" fillId="0" borderId="47" xfId="0" applyBorder="1"/>
    <xf numFmtId="0" fontId="0" fillId="0" borderId="48" xfId="0" applyBorder="1"/>
    <xf numFmtId="44" fontId="0" fillId="0" borderId="49" xfId="1" applyFont="1" applyBorder="1"/>
    <xf numFmtId="44" fontId="0" fillId="0" borderId="48" xfId="1" applyFont="1" applyBorder="1"/>
    <xf numFmtId="0" fontId="0" fillId="0" borderId="68" xfId="0" applyBorder="1"/>
    <xf numFmtId="0" fontId="18" fillId="7" borderId="67" xfId="0" applyFont="1" applyFill="1" applyBorder="1" applyAlignment="1">
      <alignment horizontal="center"/>
    </xf>
    <xf numFmtId="0" fontId="0" fillId="0" borderId="60" xfId="0" applyBorder="1"/>
    <xf numFmtId="0" fontId="0" fillId="0" borderId="62" xfId="0" applyBorder="1"/>
    <xf numFmtId="44" fontId="0" fillId="0" borderId="67" xfId="1" applyFont="1" applyFill="1" applyBorder="1"/>
    <xf numFmtId="166" fontId="0" fillId="0" borderId="68" xfId="1" applyNumberFormat="1" applyFont="1" applyFill="1" applyBorder="1"/>
    <xf numFmtId="166" fontId="0" fillId="0" borderId="62" xfId="1" applyNumberFormat="1" applyFont="1" applyFill="1" applyBorder="1"/>
    <xf numFmtId="166" fontId="0" fillId="0" borderId="67" xfId="1" applyNumberFormat="1" applyFont="1" applyFill="1" applyBorder="1"/>
    <xf numFmtId="9" fontId="0" fillId="7" borderId="68" xfId="2" applyFont="1" applyFill="1" applyBorder="1" applyAlignment="1">
      <alignment horizontal="center"/>
    </xf>
    <xf numFmtId="0" fontId="0" fillId="0" borderId="50" xfId="0" applyBorder="1"/>
    <xf numFmtId="0" fontId="0" fillId="0" borderId="51" xfId="0" applyBorder="1"/>
    <xf numFmtId="44" fontId="0" fillId="0" borderId="52" xfId="1" applyFont="1" applyBorder="1"/>
    <xf numFmtId="44" fontId="0" fillId="0" borderId="51" xfId="1" applyFont="1" applyBorder="1"/>
    <xf numFmtId="0" fontId="0" fillId="0" borderId="75" xfId="0" applyBorder="1"/>
    <xf numFmtId="0" fontId="18" fillId="7" borderId="76" xfId="0" applyFont="1" applyFill="1" applyBorder="1" applyAlignment="1">
      <alignment horizontal="center"/>
    </xf>
    <xf numFmtId="0" fontId="0" fillId="0" borderId="77" xfId="0" applyBorder="1"/>
    <xf numFmtId="0" fontId="0" fillId="0" borderId="72" xfId="0" applyBorder="1"/>
    <xf numFmtId="44" fontId="0" fillId="0" borderId="76" xfId="1" applyFont="1" applyFill="1" applyBorder="1"/>
    <xf numFmtId="166" fontId="0" fillId="0" borderId="75" xfId="1" applyNumberFormat="1" applyFont="1" applyFill="1" applyBorder="1"/>
    <xf numFmtId="166" fontId="0" fillId="0" borderId="72" xfId="1" applyNumberFormat="1" applyFont="1" applyFill="1" applyBorder="1"/>
    <xf numFmtId="166" fontId="0" fillId="0" borderId="76" xfId="1" applyNumberFormat="1" applyFont="1" applyFill="1" applyBorder="1"/>
    <xf numFmtId="9" fontId="0" fillId="7" borderId="75" xfId="2" applyFont="1" applyFill="1" applyBorder="1" applyAlignment="1">
      <alignment horizontal="center"/>
    </xf>
    <xf numFmtId="44" fontId="0" fillId="0" borderId="0" xfId="1" applyFont="1" applyBorder="1"/>
    <xf numFmtId="0" fontId="0" fillId="7" borderId="47" xfId="0" applyFill="1" applyBorder="1" applyAlignment="1">
      <alignment horizontal="center"/>
    </xf>
    <xf numFmtId="44" fontId="0" fillId="7" borderId="48" xfId="0" applyNumberFormat="1" applyFill="1" applyBorder="1"/>
    <xf numFmtId="44" fontId="0" fillId="7" borderId="49" xfId="0" applyNumberFormat="1" applyFill="1" applyBorder="1"/>
    <xf numFmtId="0" fontId="0" fillId="0" borderId="66" xfId="0" applyBorder="1"/>
    <xf numFmtId="0" fontId="0" fillId="0" borderId="78" xfId="0" applyBorder="1"/>
    <xf numFmtId="9" fontId="0" fillId="7" borderId="76" xfId="2" applyFont="1" applyFill="1" applyBorder="1" applyAlignment="1">
      <alignment horizontal="center"/>
    </xf>
    <xf numFmtId="168" fontId="0" fillId="0" borderId="0" xfId="0" applyNumberFormat="1"/>
    <xf numFmtId="0" fontId="0" fillId="4" borderId="73" xfId="0" applyFill="1" applyBorder="1" applyAlignment="1">
      <alignment vertical="center" wrapText="1"/>
    </xf>
    <xf numFmtId="0" fontId="0" fillId="4" borderId="79" xfId="0" applyFill="1" applyBorder="1" applyAlignment="1">
      <alignment horizontal="center" vertical="center" wrapText="1"/>
    </xf>
    <xf numFmtId="0" fontId="0" fillId="0" borderId="49" xfId="0" applyBorder="1"/>
    <xf numFmtId="166" fontId="0" fillId="0" borderId="68" xfId="1" applyNumberFormat="1" applyFont="1" applyBorder="1"/>
    <xf numFmtId="166" fontId="0" fillId="0" borderId="62" xfId="1" applyNumberFormat="1" applyFont="1" applyBorder="1"/>
    <xf numFmtId="9" fontId="0" fillId="0" borderId="67" xfId="2" applyFont="1" applyFill="1" applyBorder="1" applyAlignment="1">
      <alignment horizontal="center"/>
    </xf>
    <xf numFmtId="44" fontId="0" fillId="0" borderId="0" xfId="1" applyFont="1" applyFill="1" applyBorder="1"/>
    <xf numFmtId="9" fontId="0" fillId="0" borderId="0" xfId="2" applyFont="1" applyFill="1" applyBorder="1" applyAlignment="1">
      <alignment horizontal="center"/>
    </xf>
    <xf numFmtId="0" fontId="18" fillId="0" borderId="0" xfId="0" applyFont="1" applyAlignment="1">
      <alignment horizontal="center"/>
    </xf>
    <xf numFmtId="0" fontId="0" fillId="0" borderId="52" xfId="0" applyBorder="1"/>
    <xf numFmtId="166" fontId="0" fillId="0" borderId="70" xfId="1" applyNumberFormat="1" applyFont="1" applyBorder="1"/>
    <xf numFmtId="166" fontId="0" fillId="0" borderId="61" xfId="1" applyNumberFormat="1" applyFont="1" applyBorder="1"/>
    <xf numFmtId="9" fontId="0" fillId="0" borderId="64" xfId="2" applyFont="1" applyFill="1" applyBorder="1" applyAlignment="1">
      <alignment horizontal="center"/>
    </xf>
    <xf numFmtId="0" fontId="0" fillId="0" borderId="53" xfId="0" applyBorder="1"/>
    <xf numFmtId="0" fontId="0" fillId="0" borderId="55" xfId="0" applyBorder="1"/>
    <xf numFmtId="166" fontId="0" fillId="0" borderId="77" xfId="0" applyNumberFormat="1" applyBorder="1"/>
    <xf numFmtId="166" fontId="0" fillId="0" borderId="80" xfId="0" applyNumberFormat="1" applyBorder="1"/>
    <xf numFmtId="9" fontId="0" fillId="0" borderId="81" xfId="2" applyFont="1" applyFill="1" applyBorder="1" applyAlignment="1">
      <alignment horizontal="center"/>
    </xf>
    <xf numFmtId="169" fontId="0" fillId="0" borderId="0" xfId="0" applyNumberFormat="1"/>
    <xf numFmtId="0" fontId="0" fillId="7" borderId="50" xfId="0" applyFill="1" applyBorder="1"/>
    <xf numFmtId="0" fontId="0" fillId="7" borderId="52" xfId="0" applyFill="1" applyBorder="1"/>
    <xf numFmtId="166" fontId="0" fillId="0" borderId="82" xfId="1" applyNumberFormat="1" applyFont="1" applyBorder="1"/>
    <xf numFmtId="9" fontId="0" fillId="0" borderId="83" xfId="2" applyFont="1" applyFill="1" applyBorder="1" applyAlignment="1">
      <alignment horizontal="center"/>
    </xf>
    <xf numFmtId="0" fontId="20" fillId="0" borderId="0" xfId="0" applyFont="1"/>
    <xf numFmtId="0" fontId="0" fillId="4" borderId="61" xfId="0" applyFill="1" applyBorder="1" applyAlignment="1">
      <alignment wrapText="1"/>
    </xf>
    <xf numFmtId="9" fontId="0" fillId="0" borderId="59" xfId="2" applyFont="1" applyBorder="1" applyAlignment="1">
      <alignment horizontal="center"/>
    </xf>
    <xf numFmtId="9" fontId="0" fillId="0" borderId="0" xfId="2" applyFont="1" applyBorder="1" applyAlignment="1">
      <alignment horizontal="center"/>
    </xf>
    <xf numFmtId="9" fontId="0" fillId="0" borderId="0" xfId="0" applyNumberFormat="1"/>
    <xf numFmtId="166" fontId="0" fillId="0" borderId="0" xfId="0" applyNumberFormat="1"/>
    <xf numFmtId="0" fontId="0" fillId="5" borderId="0" xfId="0" applyFill="1" applyAlignment="1">
      <alignment vertical="center" wrapText="1"/>
    </xf>
    <xf numFmtId="0" fontId="0" fillId="4" borderId="85" xfId="0" applyFill="1" applyBorder="1" applyAlignment="1">
      <alignment horizontal="left"/>
    </xf>
    <xf numFmtId="0" fontId="0" fillId="4" borderId="85" xfId="0" applyFill="1" applyBorder="1"/>
    <xf numFmtId="9" fontId="21" fillId="7" borderId="85" xfId="2" applyFont="1" applyFill="1" applyBorder="1" applyAlignment="1">
      <alignment horizontal="center"/>
    </xf>
    <xf numFmtId="9" fontId="0" fillId="7" borderId="85" xfId="2" applyFont="1" applyFill="1" applyBorder="1" applyAlignment="1">
      <alignment horizontal="center"/>
    </xf>
    <xf numFmtId="0" fontId="18" fillId="7" borderId="83" xfId="0" applyFont="1" applyFill="1" applyBorder="1" applyAlignment="1">
      <alignment horizontal="center"/>
    </xf>
    <xf numFmtId="0" fontId="0" fillId="4" borderId="74" xfId="0" applyFill="1" applyBorder="1" applyAlignment="1">
      <alignment vertical="center" wrapText="1"/>
    </xf>
    <xf numFmtId="0" fontId="0" fillId="4" borderId="86" xfId="0" applyFill="1" applyBorder="1" applyAlignment="1">
      <alignment vertical="center" wrapText="1"/>
    </xf>
    <xf numFmtId="0" fontId="0" fillId="4" borderId="87" xfId="0" applyFill="1" applyBorder="1" applyAlignment="1">
      <alignment vertical="center" wrapText="1"/>
    </xf>
    <xf numFmtId="0" fontId="0" fillId="4" borderId="74" xfId="0" applyFill="1" applyBorder="1" applyAlignment="1">
      <alignment horizontal="center" vertical="center" wrapText="1"/>
    </xf>
    <xf numFmtId="0" fontId="0" fillId="4" borderId="79" xfId="0" applyFill="1" applyBorder="1" applyAlignment="1">
      <alignment vertical="center" wrapText="1"/>
    </xf>
    <xf numFmtId="0" fontId="0" fillId="4" borderId="82" xfId="0" applyFill="1" applyBorder="1"/>
    <xf numFmtId="9" fontId="21" fillId="7" borderId="72" xfId="2" applyFont="1" applyFill="1" applyBorder="1" applyAlignment="1">
      <alignment horizontal="center"/>
    </xf>
    <xf numFmtId="10" fontId="17" fillId="7" borderId="82" xfId="1" applyNumberFormat="1" applyFont="1" applyFill="1" applyBorder="1"/>
    <xf numFmtId="10" fontId="17" fillId="7" borderId="75" xfId="1" applyNumberFormat="1" applyFont="1" applyFill="1" applyBorder="1"/>
    <xf numFmtId="0" fontId="0" fillId="7" borderId="73" xfId="0" applyFill="1" applyBorder="1" applyAlignment="1">
      <alignment vertical="center" wrapText="1"/>
    </xf>
    <xf numFmtId="0" fontId="0" fillId="7" borderId="74" xfId="0" applyFill="1" applyBorder="1" applyAlignment="1">
      <alignment vertical="center" wrapText="1"/>
    </xf>
    <xf numFmtId="0" fontId="0" fillId="7" borderId="79" xfId="0" applyFill="1" applyBorder="1" applyAlignment="1">
      <alignment vertical="center" wrapText="1"/>
    </xf>
    <xf numFmtId="10" fontId="0" fillId="7" borderId="82" xfId="0" applyNumberFormat="1" applyFill="1" applyBorder="1"/>
    <xf numFmtId="44" fontId="0" fillId="7" borderId="83" xfId="0" applyNumberFormat="1" applyFill="1" applyBorder="1"/>
    <xf numFmtId="10" fontId="0" fillId="7" borderId="70" xfId="0" applyNumberFormat="1" applyFill="1" applyBorder="1"/>
    <xf numFmtId="44" fontId="0" fillId="7" borderId="64" xfId="0" applyNumberFormat="1" applyFill="1" applyBorder="1"/>
    <xf numFmtId="10" fontId="0" fillId="7" borderId="75" xfId="0" applyNumberFormat="1" applyFill="1" applyBorder="1"/>
    <xf numFmtId="44" fontId="0" fillId="7" borderId="76" xfId="0" applyNumberFormat="1" applyFill="1" applyBorder="1"/>
    <xf numFmtId="0" fontId="0" fillId="0" borderId="0" xfId="0" applyAlignment="1">
      <alignment horizontal="center" wrapText="1"/>
    </xf>
    <xf numFmtId="0" fontId="0" fillId="0" borderId="61" xfId="0" applyBorder="1"/>
    <xf numFmtId="0" fontId="19" fillId="0" borderId="61" xfId="0" applyFont="1" applyBorder="1"/>
    <xf numFmtId="9" fontId="0" fillId="3" borderId="71" xfId="2" applyFont="1" applyFill="1" applyBorder="1"/>
    <xf numFmtId="164" fontId="0" fillId="7" borderId="48" xfId="0" applyNumberFormat="1" applyFill="1" applyBorder="1"/>
    <xf numFmtId="164" fontId="0" fillId="0" borderId="48" xfId="1" applyNumberFormat="1" applyFont="1" applyBorder="1"/>
    <xf numFmtId="164" fontId="0" fillId="0" borderId="51" xfId="1" applyNumberFormat="1" applyFont="1" applyBorder="1"/>
    <xf numFmtId="164" fontId="0" fillId="0" borderId="67" xfId="1" applyNumberFormat="1" applyFont="1" applyBorder="1"/>
    <xf numFmtId="164" fontId="0" fillId="0" borderId="76" xfId="1" applyNumberFormat="1" applyFont="1" applyBorder="1"/>
    <xf numFmtId="0" fontId="7" fillId="0" borderId="0" xfId="0" applyFont="1" applyAlignment="1">
      <alignment horizontal="center"/>
    </xf>
    <xf numFmtId="0" fontId="22" fillId="0" borderId="0" xfId="0" applyFont="1"/>
    <xf numFmtId="0" fontId="0" fillId="0" borderId="32" xfId="0" applyBorder="1"/>
    <xf numFmtId="0" fontId="0" fillId="0" borderId="20" xfId="0" applyBorder="1"/>
    <xf numFmtId="0" fontId="0" fillId="0" borderId="26" xfId="0" applyBorder="1"/>
    <xf numFmtId="0" fontId="24" fillId="0" borderId="0" xfId="0" applyFont="1"/>
    <xf numFmtId="43" fontId="8" fillId="0" borderId="0" xfId="3" applyFont="1" applyAlignment="1">
      <alignment vertical="top" wrapText="1"/>
    </xf>
    <xf numFmtId="0" fontId="7" fillId="0" borderId="0" xfId="0" applyFont="1" applyAlignment="1">
      <alignment vertical="top" wrapText="1"/>
    </xf>
    <xf numFmtId="0" fontId="28" fillId="0" borderId="0" xfId="0" applyFont="1" applyAlignment="1">
      <alignment horizontal="left" vertical="top"/>
    </xf>
    <xf numFmtId="0" fontId="26" fillId="0" borderId="0" xfId="0" applyFont="1" applyAlignment="1">
      <alignment horizontal="left" vertical="top"/>
    </xf>
    <xf numFmtId="0" fontId="31" fillId="0" borderId="0" xfId="0" applyFont="1" applyAlignment="1">
      <alignment horizontal="left" vertical="top"/>
    </xf>
    <xf numFmtId="0" fontId="7" fillId="0" borderId="0" xfId="0" applyFont="1" applyAlignment="1">
      <alignment wrapText="1"/>
    </xf>
    <xf numFmtId="0" fontId="11" fillId="0" borderId="0" xfId="0" applyFont="1" applyAlignment="1" applyProtection="1">
      <alignment vertical="top" wrapText="1"/>
      <protection locked="0"/>
    </xf>
    <xf numFmtId="0" fontId="11" fillId="0" borderId="5" xfId="0" applyFont="1" applyBorder="1" applyAlignment="1" applyProtection="1">
      <alignment vertical="top" wrapText="1"/>
      <protection locked="0"/>
    </xf>
    <xf numFmtId="0" fontId="0" fillId="5" borderId="0" xfId="0" applyFill="1"/>
    <xf numFmtId="0" fontId="0" fillId="5" borderId="48" xfId="0" applyFill="1" applyBorder="1"/>
    <xf numFmtId="0" fontId="33" fillId="0" borderId="0" xfId="0" applyFont="1" applyAlignment="1">
      <alignment horizontal="left" vertical="center" indent="5"/>
    </xf>
    <xf numFmtId="0" fontId="34" fillId="0" borderId="0" xfId="0" applyFont="1" applyAlignment="1">
      <alignment horizontal="left" vertical="center" indent="5"/>
    </xf>
    <xf numFmtId="0" fontId="35" fillId="5" borderId="103" xfId="0" applyFont="1" applyFill="1" applyBorder="1" applyAlignment="1">
      <alignment horizontal="left" vertical="center"/>
    </xf>
    <xf numFmtId="0" fontId="36" fillId="5" borderId="104" xfId="0" applyFont="1" applyFill="1" applyBorder="1" applyAlignment="1">
      <alignment horizontal="left" vertical="center"/>
    </xf>
    <xf numFmtId="0" fontId="37" fillId="5" borderId="105" xfId="0" applyFont="1" applyFill="1" applyBorder="1" applyAlignment="1">
      <alignment horizontal="left" vertical="center"/>
    </xf>
    <xf numFmtId="0" fontId="38" fillId="0" borderId="106" xfId="0" applyFont="1" applyBorder="1" applyAlignment="1">
      <alignment horizontal="left" vertical="center"/>
    </xf>
    <xf numFmtId="0" fontId="0" fillId="0" borderId="107" xfId="0" applyBorder="1" applyAlignment="1">
      <alignment horizontal="left" vertical="center"/>
    </xf>
    <xf numFmtId="0" fontId="0" fillId="0" borderId="108" xfId="0" applyBorder="1"/>
    <xf numFmtId="0" fontId="0" fillId="0" borderId="93" xfId="0" applyBorder="1"/>
    <xf numFmtId="0" fontId="0" fillId="0" borderId="94" xfId="0" applyBorder="1"/>
    <xf numFmtId="0" fontId="0" fillId="0" borderId="95" xfId="0" applyBorder="1"/>
    <xf numFmtId="9" fontId="13" fillId="9" borderId="91" xfId="4" applyNumberFormat="1" applyAlignment="1">
      <alignment horizontal="center" vertical="center"/>
    </xf>
    <xf numFmtId="0" fontId="18" fillId="5" borderId="109" xfId="0" applyFont="1" applyFill="1" applyBorder="1" applyAlignment="1">
      <alignment horizontal="center" vertical="center"/>
    </xf>
    <xf numFmtId="0" fontId="0" fillId="5" borderId="61" xfId="0" applyFill="1" applyBorder="1" applyAlignment="1">
      <alignment horizontal="center" vertical="center"/>
    </xf>
    <xf numFmtId="9" fontId="0" fillId="5" borderId="110" xfId="0" applyNumberFormat="1" applyFill="1" applyBorder="1" applyAlignment="1">
      <alignment horizontal="center" vertical="center"/>
    </xf>
    <xf numFmtId="0" fontId="0" fillId="0" borderId="61" xfId="0" applyBorder="1" applyAlignment="1">
      <alignment horizontal="center" vertical="center"/>
    </xf>
    <xf numFmtId="0" fontId="0" fillId="0" borderId="0" xfId="0" applyAlignment="1">
      <alignment horizontal="center" vertical="center"/>
    </xf>
    <xf numFmtId="167" fontId="0" fillId="0" borderId="0" xfId="0" applyNumberFormat="1" applyAlignment="1">
      <alignment horizontal="center" vertical="center"/>
    </xf>
    <xf numFmtId="0" fontId="0" fillId="0" borderId="97" xfId="0" applyBorder="1"/>
    <xf numFmtId="0" fontId="0" fillId="0" borderId="98" xfId="0" applyBorder="1"/>
    <xf numFmtId="9" fontId="0" fillId="0" borderId="0" xfId="0" applyNumberFormat="1" applyAlignment="1">
      <alignment horizontal="center" vertical="center"/>
    </xf>
    <xf numFmtId="0" fontId="39" fillId="5" borderId="0" xfId="0" applyFont="1" applyFill="1"/>
    <xf numFmtId="0" fontId="40" fillId="10" borderId="0" xfId="0" applyFont="1" applyFill="1" applyAlignment="1">
      <alignment horizontal="center" vertical="center"/>
    </xf>
    <xf numFmtId="164" fontId="40" fillId="10" borderId="0" xfId="0" applyNumberFormat="1" applyFont="1" applyFill="1" applyAlignment="1">
      <alignment horizontal="center" vertical="center"/>
    </xf>
    <xf numFmtId="0" fontId="40" fillId="10" borderId="0" xfId="0" applyFont="1" applyFill="1"/>
    <xf numFmtId="0" fontId="18" fillId="0" borderId="0" xfId="0" applyFont="1" applyAlignment="1">
      <alignment horizontal="center" vertical="center"/>
    </xf>
    <xf numFmtId="3" fontId="18" fillId="0" borderId="0" xfId="0" applyNumberFormat="1" applyFont="1" applyAlignment="1">
      <alignment horizontal="center" vertical="center"/>
    </xf>
    <xf numFmtId="0" fontId="18" fillId="0" borderId="111" xfId="0" applyFont="1" applyBorder="1" applyAlignment="1">
      <alignment horizontal="center" vertical="center"/>
    </xf>
    <xf numFmtId="0" fontId="41" fillId="10" borderId="0" xfId="0" applyFont="1" applyFill="1"/>
    <xf numFmtId="9" fontId="41" fillId="10" borderId="0" xfId="0" applyNumberFormat="1" applyFont="1" applyFill="1" applyAlignment="1">
      <alignment wrapText="1"/>
    </xf>
    <xf numFmtId="9" fontId="18" fillId="0" borderId="0" xfId="0" applyNumberFormat="1" applyFont="1" applyAlignment="1">
      <alignment wrapText="1"/>
    </xf>
    <xf numFmtId="171" fontId="0" fillId="0" borderId="0" xfId="0" applyNumberFormat="1"/>
    <xf numFmtId="164" fontId="13" fillId="9" borderId="91" xfId="4" applyNumberFormat="1" applyAlignment="1">
      <alignment horizontal="center" vertical="center"/>
    </xf>
    <xf numFmtId="9" fontId="13" fillId="9" borderId="91" xfId="4" applyNumberFormat="1"/>
    <xf numFmtId="0" fontId="0" fillId="0" borderId="107" xfId="0" applyBorder="1" applyAlignment="1">
      <alignment horizontal="center"/>
    </xf>
    <xf numFmtId="0" fontId="18" fillId="0" borderId="61" xfId="0" applyFont="1" applyBorder="1"/>
    <xf numFmtId="0" fontId="18" fillId="0" borderId="113" xfId="0" applyFont="1" applyBorder="1"/>
    <xf numFmtId="0" fontId="18" fillId="0" borderId="61" xfId="0" applyFont="1" applyBorder="1" applyAlignment="1">
      <alignment horizontal="center"/>
    </xf>
    <xf numFmtId="0" fontId="18" fillId="0" borderId="84" xfId="0" applyFont="1" applyBorder="1"/>
    <xf numFmtId="0" fontId="18" fillId="0" borderId="112" xfId="0" applyFont="1" applyBorder="1"/>
    <xf numFmtId="0" fontId="0" fillId="0" borderId="114" xfId="0" applyBorder="1" applyAlignment="1">
      <alignment horizontal="center"/>
    </xf>
    <xf numFmtId="0" fontId="0" fillId="0" borderId="100" xfId="0" applyBorder="1"/>
    <xf numFmtId="0" fontId="0" fillId="0" borderId="101" xfId="0" applyBorder="1"/>
    <xf numFmtId="0" fontId="0" fillId="0" borderId="102" xfId="0" applyBorder="1"/>
    <xf numFmtId="0" fontId="0" fillId="0" borderId="115" xfId="0" applyBorder="1"/>
    <xf numFmtId="164" fontId="0" fillId="0" borderId="84" xfId="0" applyNumberFormat="1" applyBorder="1" applyAlignment="1">
      <alignment horizontal="center"/>
    </xf>
    <xf numFmtId="164" fontId="0" fillId="0" borderId="61" xfId="0" applyNumberFormat="1" applyBorder="1" applyAlignment="1">
      <alignment horizontal="center"/>
    </xf>
    <xf numFmtId="0" fontId="13" fillId="0" borderId="0" xfId="0" applyFont="1"/>
    <xf numFmtId="0" fontId="2" fillId="2" borderId="0" xfId="0" applyFont="1" applyFill="1"/>
    <xf numFmtId="0" fontId="13" fillId="2" borderId="0" xfId="0" applyFont="1" applyFill="1"/>
    <xf numFmtId="0" fontId="44" fillId="2" borderId="0" xfId="0" applyFont="1" applyFill="1" applyAlignment="1" applyProtection="1">
      <alignment vertical="top" wrapText="1"/>
      <protection locked="0"/>
    </xf>
    <xf numFmtId="0" fontId="45" fillId="0" borderId="0" xfId="0" applyFont="1"/>
    <xf numFmtId="0" fontId="45" fillId="0" borderId="0" xfId="0" applyFont="1" applyAlignment="1">
      <alignment horizontal="left"/>
    </xf>
    <xf numFmtId="0" fontId="45" fillId="0" borderId="0" xfId="0" applyFont="1" applyAlignment="1">
      <alignment vertical="center"/>
    </xf>
    <xf numFmtId="0" fontId="9" fillId="0" borderId="0" xfId="0" applyFont="1" applyAlignment="1" applyProtection="1">
      <alignment vertical="top"/>
      <protection locked="0"/>
    </xf>
    <xf numFmtId="0" fontId="7" fillId="3" borderId="10" xfId="0" applyFont="1" applyFill="1" applyBorder="1"/>
    <xf numFmtId="0" fontId="7" fillId="3" borderId="11" xfId="0" applyFont="1" applyFill="1" applyBorder="1"/>
    <xf numFmtId="0" fontId="7" fillId="0" borderId="12" xfId="0" applyFont="1" applyBorder="1"/>
    <xf numFmtId="0" fontId="13" fillId="0" borderId="12" xfId="0" applyFont="1" applyBorder="1"/>
    <xf numFmtId="0" fontId="47" fillId="0" borderId="0" xfId="0" applyFont="1"/>
    <xf numFmtId="9" fontId="0" fillId="0" borderId="0" xfId="2" applyFont="1" applyBorder="1"/>
    <xf numFmtId="164" fontId="0" fillId="0" borderId="72" xfId="0" applyNumberFormat="1" applyBorder="1" applyAlignment="1">
      <alignment horizontal="center"/>
    </xf>
    <xf numFmtId="164" fontId="0" fillId="0" borderId="62" xfId="0" applyNumberFormat="1" applyBorder="1" applyAlignment="1">
      <alignment horizontal="center"/>
    </xf>
    <xf numFmtId="164" fontId="19" fillId="0" borderId="61" xfId="0" applyNumberFormat="1" applyFont="1" applyBorder="1" applyAlignment="1">
      <alignment horizontal="center"/>
    </xf>
    <xf numFmtId="10" fontId="0" fillId="0" borderId="83" xfId="0" applyNumberFormat="1" applyBorder="1" applyAlignment="1">
      <alignment horizontal="center"/>
    </xf>
    <xf numFmtId="10" fontId="0" fillId="0" borderId="118" xfId="0" applyNumberFormat="1" applyBorder="1" applyAlignment="1">
      <alignment horizontal="center"/>
    </xf>
    <xf numFmtId="10" fontId="0" fillId="0" borderId="67" xfId="0" applyNumberFormat="1" applyBorder="1" applyAlignment="1">
      <alignment horizontal="center"/>
    </xf>
    <xf numFmtId="164" fontId="0" fillId="0" borderId="0" xfId="1" applyNumberFormat="1" applyFont="1" applyFill="1" applyBorder="1"/>
    <xf numFmtId="0" fontId="0" fillId="11" borderId="73" xfId="0" applyFill="1" applyBorder="1" applyAlignment="1">
      <alignment vertical="center" wrapText="1"/>
    </xf>
    <xf numFmtId="0" fontId="0" fillId="11" borderId="74" xfId="0" applyFill="1" applyBorder="1" applyAlignment="1">
      <alignment vertical="center" wrapText="1"/>
    </xf>
    <xf numFmtId="0" fontId="18" fillId="7" borderId="65" xfId="0" applyFont="1" applyFill="1" applyBorder="1" applyAlignment="1">
      <alignment horizontal="center"/>
    </xf>
    <xf numFmtId="0" fontId="0" fillId="0" borderId="0" xfId="0" applyAlignment="1">
      <alignment vertical="center" wrapText="1"/>
    </xf>
    <xf numFmtId="164" fontId="0" fillId="4" borderId="85" xfId="0" applyNumberFormat="1" applyFill="1" applyBorder="1" applyAlignment="1">
      <alignment horizontal="center"/>
    </xf>
    <xf numFmtId="164" fontId="21" fillId="4" borderId="85" xfId="1" applyNumberFormat="1" applyFont="1" applyFill="1" applyBorder="1" applyAlignment="1">
      <alignment horizontal="center"/>
    </xf>
    <xf numFmtId="164" fontId="0" fillId="0" borderId="70" xfId="0" applyNumberFormat="1" applyBorder="1" applyAlignment="1">
      <alignment horizontal="center"/>
    </xf>
    <xf numFmtId="164" fontId="19" fillId="0" borderId="70" xfId="0" applyNumberFormat="1" applyFont="1" applyBorder="1" applyAlignment="1">
      <alignment horizontal="center"/>
    </xf>
    <xf numFmtId="164" fontId="0" fillId="0" borderId="75" xfId="0" applyNumberFormat="1" applyBorder="1" applyAlignment="1">
      <alignment horizontal="center"/>
    </xf>
    <xf numFmtId="0" fontId="0" fillId="0" borderId="61" xfId="0" applyBorder="1" applyAlignment="1">
      <alignment horizontal="center"/>
    </xf>
    <xf numFmtId="0" fontId="50" fillId="2" borderId="124" xfId="0" applyFont="1" applyFill="1" applyBorder="1"/>
    <xf numFmtId="0" fontId="50" fillId="2" borderId="42" xfId="0" applyFont="1" applyFill="1" applyBorder="1"/>
    <xf numFmtId="0" fontId="23" fillId="2" borderId="126" xfId="0" applyFont="1" applyFill="1" applyBorder="1" applyAlignment="1">
      <alignment horizontal="center"/>
    </xf>
    <xf numFmtId="0" fontId="23" fillId="2" borderId="127" xfId="0" applyFont="1" applyFill="1" applyBorder="1" applyAlignment="1">
      <alignment horizontal="center"/>
    </xf>
    <xf numFmtId="0" fontId="50" fillId="2" borderId="125" xfId="0" applyFont="1" applyFill="1" applyBorder="1"/>
    <xf numFmtId="0" fontId="23" fillId="2" borderId="35" xfId="0" applyFont="1" applyFill="1" applyBorder="1" applyAlignment="1">
      <alignment horizontal="right"/>
    </xf>
    <xf numFmtId="0" fontId="23" fillId="2" borderId="38" xfId="0" applyFont="1" applyFill="1" applyBorder="1" applyAlignment="1">
      <alignment horizontal="right"/>
    </xf>
    <xf numFmtId="0" fontId="23" fillId="2" borderId="40" xfId="0" applyFont="1" applyFill="1" applyBorder="1" applyAlignment="1">
      <alignment horizontal="right"/>
    </xf>
    <xf numFmtId="0" fontId="23" fillId="2" borderId="128" xfId="0" applyFont="1" applyFill="1" applyBorder="1" applyAlignment="1">
      <alignment horizontal="right"/>
    </xf>
    <xf numFmtId="0" fontId="23" fillId="2" borderId="129" xfId="0" applyFont="1" applyFill="1" applyBorder="1" applyAlignment="1">
      <alignment horizontal="right"/>
    </xf>
    <xf numFmtId="0" fontId="23" fillId="2" borderId="130" xfId="0" applyFont="1" applyFill="1" applyBorder="1" applyAlignment="1">
      <alignment horizontal="right"/>
    </xf>
    <xf numFmtId="0" fontId="23" fillId="2" borderId="131" xfId="0" applyFont="1" applyFill="1" applyBorder="1" applyAlignment="1">
      <alignment horizontal="center"/>
    </xf>
    <xf numFmtId="0" fontId="23" fillId="2" borderId="132" xfId="0" applyFont="1" applyFill="1" applyBorder="1" applyAlignment="1">
      <alignment horizontal="center"/>
    </xf>
    <xf numFmtId="0" fontId="23" fillId="2" borderId="133" xfId="0" applyFont="1" applyFill="1" applyBorder="1" applyAlignment="1">
      <alignment horizontal="center"/>
    </xf>
    <xf numFmtId="0" fontId="18" fillId="12" borderId="125" xfId="0" applyFont="1" applyFill="1" applyBorder="1"/>
    <xf numFmtId="0" fontId="18" fillId="12" borderId="125" xfId="0" applyFont="1" applyFill="1" applyBorder="1" applyAlignment="1">
      <alignment horizontal="right"/>
    </xf>
    <xf numFmtId="9" fontId="18" fillId="12" borderId="125" xfId="0" applyNumberFormat="1" applyFont="1" applyFill="1" applyBorder="1"/>
    <xf numFmtId="0" fontId="0" fillId="13" borderId="57" xfId="0" applyFill="1" applyBorder="1" applyAlignment="1">
      <alignment vertical="center" wrapText="1"/>
    </xf>
    <xf numFmtId="0" fontId="0" fillId="13" borderId="56" xfId="0" applyFill="1" applyBorder="1" applyAlignment="1">
      <alignment vertical="center" wrapText="1"/>
    </xf>
    <xf numFmtId="0" fontId="0" fillId="13" borderId="116" xfId="0" applyFill="1" applyBorder="1" applyAlignment="1">
      <alignment vertical="center" wrapText="1"/>
    </xf>
    <xf numFmtId="0" fontId="0" fillId="13" borderId="117" xfId="0" applyFill="1" applyBorder="1" applyAlignment="1">
      <alignment vertical="center" wrapText="1"/>
    </xf>
    <xf numFmtId="0" fontId="0" fillId="13" borderId="56" xfId="0" applyFill="1" applyBorder="1" applyAlignment="1">
      <alignment horizontal="center" vertical="center" wrapText="1"/>
    </xf>
    <xf numFmtId="0" fontId="0" fillId="13" borderId="58" xfId="0" applyFill="1" applyBorder="1" applyAlignment="1">
      <alignment vertical="center" wrapText="1"/>
    </xf>
    <xf numFmtId="0" fontId="0" fillId="13" borderId="86" xfId="0" applyFill="1" applyBorder="1" applyAlignment="1">
      <alignment vertical="center" wrapText="1"/>
    </xf>
    <xf numFmtId="44" fontId="0" fillId="7" borderId="121" xfId="0" applyNumberFormat="1" applyFill="1" applyBorder="1"/>
    <xf numFmtId="44" fontId="0" fillId="7" borderId="134" xfId="0" applyNumberFormat="1" applyFill="1" applyBorder="1"/>
    <xf numFmtId="10" fontId="0" fillId="0" borderId="61" xfId="0" applyNumberFormat="1" applyBorder="1" applyAlignment="1">
      <alignment horizontal="center"/>
    </xf>
    <xf numFmtId="10" fontId="0" fillId="0" borderId="72" xfId="0" applyNumberFormat="1" applyBorder="1" applyAlignment="1">
      <alignment horizontal="center"/>
    </xf>
    <xf numFmtId="44" fontId="0" fillId="7" borderId="69" xfId="0" applyNumberFormat="1" applyFill="1" applyBorder="1" applyAlignment="1">
      <alignment horizontal="center"/>
    </xf>
    <xf numFmtId="44" fontId="0" fillId="7" borderId="123" xfId="0" applyNumberFormat="1" applyFill="1" applyBorder="1" applyAlignment="1">
      <alignment horizontal="center"/>
    </xf>
    <xf numFmtId="0" fontId="0" fillId="13" borderId="73" xfId="0" applyFill="1" applyBorder="1" applyAlignment="1">
      <alignment horizontal="center" vertical="center" wrapText="1"/>
    </xf>
    <xf numFmtId="0" fontId="0" fillId="13" borderId="119" xfId="0" applyFill="1" applyBorder="1" applyAlignment="1">
      <alignment horizontal="center" vertical="center" wrapText="1"/>
    </xf>
    <xf numFmtId="0" fontId="0" fillId="0" borderId="63" xfId="0" applyBorder="1"/>
    <xf numFmtId="0" fontId="19" fillId="0" borderId="63" xfId="0" applyFont="1" applyBorder="1"/>
    <xf numFmtId="0" fontId="18" fillId="7" borderId="69" xfId="0" applyFont="1" applyFill="1" applyBorder="1" applyAlignment="1">
      <alignment horizontal="center"/>
    </xf>
    <xf numFmtId="0" fontId="18" fillId="7" borderId="123" xfId="0" applyFont="1" applyFill="1" applyBorder="1" applyAlignment="1">
      <alignment horizontal="center"/>
    </xf>
    <xf numFmtId="164" fontId="0" fillId="0" borderId="137" xfId="0" applyNumberFormat="1" applyBorder="1" applyAlignment="1">
      <alignment horizontal="center"/>
    </xf>
    <xf numFmtId="164" fontId="19" fillId="0" borderId="84" xfId="0" applyNumberFormat="1" applyFont="1" applyBorder="1" applyAlignment="1">
      <alignment horizontal="center"/>
    </xf>
    <xf numFmtId="164" fontId="0" fillId="0" borderId="122" xfId="0" applyNumberFormat="1" applyBorder="1" applyAlignment="1">
      <alignment horizontal="center"/>
    </xf>
    <xf numFmtId="164" fontId="0" fillId="0" borderId="66" xfId="0" applyNumberFormat="1" applyBorder="1" applyAlignment="1">
      <alignment horizontal="center"/>
    </xf>
    <xf numFmtId="164" fontId="0" fillId="0" borderId="63" xfId="0" applyNumberFormat="1" applyBorder="1" applyAlignment="1">
      <alignment horizontal="center"/>
    </xf>
    <xf numFmtId="164" fontId="19" fillId="0" borderId="63" xfId="0" applyNumberFormat="1" applyFont="1" applyBorder="1" applyAlignment="1">
      <alignment horizontal="center"/>
    </xf>
    <xf numFmtId="164" fontId="0" fillId="0" borderId="78" xfId="0" applyNumberFormat="1" applyBorder="1" applyAlignment="1">
      <alignment horizontal="center"/>
    </xf>
    <xf numFmtId="10" fontId="0" fillId="7" borderId="65" xfId="0" applyNumberFormat="1" applyFill="1" applyBorder="1" applyAlignment="1">
      <alignment horizontal="center"/>
    </xf>
    <xf numFmtId="10" fontId="0" fillId="7" borderId="120" xfId="0" applyNumberFormat="1" applyFill="1" applyBorder="1" applyAlignment="1">
      <alignment horizontal="center"/>
    </xf>
    <xf numFmtId="10" fontId="0" fillId="7" borderId="123" xfId="0" applyNumberFormat="1" applyFill="1" applyBorder="1" applyAlignment="1">
      <alignment horizontal="center"/>
    </xf>
    <xf numFmtId="10" fontId="0" fillId="7" borderId="60" xfId="0" applyNumberFormat="1" applyFill="1" applyBorder="1" applyAlignment="1">
      <alignment horizontal="center"/>
    </xf>
    <xf numFmtId="10" fontId="0" fillId="7" borderId="136" xfId="0" applyNumberFormat="1" applyFill="1" applyBorder="1" applyAlignment="1">
      <alignment horizontal="center"/>
    </xf>
    <xf numFmtId="10" fontId="0" fillId="7" borderId="77" xfId="0" applyNumberFormat="1" applyFill="1" applyBorder="1" applyAlignment="1">
      <alignment horizontal="center"/>
    </xf>
    <xf numFmtId="10" fontId="0" fillId="7" borderId="135" xfId="2" applyNumberFormat="1" applyFont="1" applyFill="1" applyBorder="1" applyAlignment="1">
      <alignment horizontal="center"/>
    </xf>
    <xf numFmtId="10" fontId="0" fillId="7" borderId="50" xfId="2" applyNumberFormat="1" applyFont="1" applyFill="1" applyBorder="1" applyAlignment="1">
      <alignment horizontal="center"/>
    </xf>
    <xf numFmtId="0" fontId="50" fillId="2" borderId="138" xfId="0" applyFont="1" applyFill="1" applyBorder="1"/>
    <xf numFmtId="0" fontId="23" fillId="2" borderId="139" xfId="0" applyFont="1" applyFill="1" applyBorder="1" applyAlignment="1">
      <alignment horizontal="center"/>
    </xf>
    <xf numFmtId="0" fontId="50" fillId="2" borderId="139" xfId="0" applyFont="1" applyFill="1" applyBorder="1"/>
    <xf numFmtId="10" fontId="18" fillId="12" borderId="143" xfId="0" applyNumberFormat="1" applyFont="1" applyFill="1" applyBorder="1" applyAlignment="1">
      <alignment horizontal="right"/>
    </xf>
    <xf numFmtId="10" fontId="18" fillId="12" borderId="141" xfId="0" applyNumberFormat="1" applyFont="1" applyFill="1" applyBorder="1" applyAlignment="1">
      <alignment horizontal="right"/>
    </xf>
    <xf numFmtId="0" fontId="18" fillId="12" borderId="144" xfId="0" applyFont="1" applyFill="1" applyBorder="1" applyAlignment="1">
      <alignment horizontal="right"/>
    </xf>
    <xf numFmtId="10" fontId="18" fillId="12" borderId="142" xfId="0" applyNumberFormat="1" applyFont="1" applyFill="1" applyBorder="1" applyAlignment="1">
      <alignment horizontal="right"/>
    </xf>
    <xf numFmtId="44" fontId="0" fillId="7" borderId="55" xfId="0" applyNumberFormat="1" applyFill="1" applyBorder="1" applyAlignment="1">
      <alignment horizontal="left"/>
    </xf>
    <xf numFmtId="0" fontId="18" fillId="12" borderId="140" xfId="0" applyFont="1" applyFill="1" applyBorder="1" applyAlignment="1">
      <alignment horizontal="right"/>
    </xf>
    <xf numFmtId="0" fontId="23" fillId="2" borderId="138" xfId="0" applyFont="1" applyFill="1" applyBorder="1" applyAlignment="1">
      <alignment horizontal="right"/>
    </xf>
    <xf numFmtId="0" fontId="23" fillId="2" borderId="145" xfId="0" applyFont="1" applyFill="1" applyBorder="1" applyAlignment="1">
      <alignment horizontal="right"/>
    </xf>
    <xf numFmtId="0" fontId="50" fillId="2" borderId="151" xfId="0" applyFont="1" applyFill="1" applyBorder="1"/>
    <xf numFmtId="0" fontId="23" fillId="2" borderId="152" xfId="0" applyFont="1" applyFill="1" applyBorder="1" applyAlignment="1">
      <alignment horizontal="center"/>
    </xf>
    <xf numFmtId="0" fontId="23" fillId="2" borderId="153" xfId="0" applyFont="1" applyFill="1" applyBorder="1" applyAlignment="1">
      <alignment horizontal="right"/>
    </xf>
    <xf numFmtId="0" fontId="23" fillId="2" borderId="154" xfId="0" applyFont="1" applyFill="1" applyBorder="1" applyAlignment="1">
      <alignment horizontal="right"/>
    </xf>
    <xf numFmtId="0" fontId="18" fillId="13" borderId="125" xfId="0" applyFont="1" applyFill="1" applyBorder="1"/>
    <xf numFmtId="0" fontId="18" fillId="13" borderId="125" xfId="0" applyFont="1" applyFill="1" applyBorder="1" applyAlignment="1">
      <alignment horizontal="right"/>
    </xf>
    <xf numFmtId="9" fontId="18" fillId="13" borderId="125" xfId="0" applyNumberFormat="1" applyFont="1" applyFill="1" applyBorder="1"/>
    <xf numFmtId="0" fontId="18" fillId="13" borderId="140" xfId="0" applyFont="1" applyFill="1" applyBorder="1" applyAlignment="1">
      <alignment horizontal="right"/>
    </xf>
    <xf numFmtId="10" fontId="18" fillId="13" borderId="141" xfId="0" applyNumberFormat="1" applyFont="1" applyFill="1" applyBorder="1" applyAlignment="1">
      <alignment horizontal="right"/>
    </xf>
    <xf numFmtId="9" fontId="18" fillId="13" borderId="147" xfId="0" applyNumberFormat="1" applyFont="1" applyFill="1" applyBorder="1" applyAlignment="1">
      <alignment horizontal="right"/>
    </xf>
    <xf numFmtId="9" fontId="18" fillId="13" borderId="148" xfId="0" applyNumberFormat="1" applyFont="1" applyFill="1" applyBorder="1"/>
    <xf numFmtId="9" fontId="18" fillId="13" borderId="149" xfId="0" applyNumberFormat="1" applyFont="1" applyFill="1" applyBorder="1"/>
    <xf numFmtId="9" fontId="18" fillId="13" borderId="150" xfId="0" applyNumberFormat="1" applyFont="1" applyFill="1" applyBorder="1"/>
    <xf numFmtId="0" fontId="50" fillId="2" borderId="155" xfId="0" applyFont="1" applyFill="1" applyBorder="1" applyAlignment="1">
      <alignment horizontal="left"/>
    </xf>
    <xf numFmtId="0" fontId="23" fillId="2" borderId="156" xfId="0" applyFont="1" applyFill="1" applyBorder="1" applyAlignment="1">
      <alignment horizontal="center"/>
    </xf>
    <xf numFmtId="0" fontId="23" fillId="2" borderId="157" xfId="0" applyFont="1" applyFill="1" applyBorder="1"/>
    <xf numFmtId="0" fontId="23" fillId="2" borderId="158" xfId="0" applyFont="1" applyFill="1" applyBorder="1" applyAlignment="1">
      <alignment horizontal="center"/>
    </xf>
    <xf numFmtId="0" fontId="18" fillId="13" borderId="144" xfId="0" applyFont="1" applyFill="1" applyBorder="1" applyAlignment="1">
      <alignment horizontal="right"/>
    </xf>
    <xf numFmtId="10" fontId="18" fillId="13" borderId="142" xfId="0" applyNumberFormat="1" applyFont="1" applyFill="1" applyBorder="1" applyAlignment="1">
      <alignment horizontal="right"/>
    </xf>
    <xf numFmtId="9" fontId="18" fillId="12" borderId="148" xfId="0" applyNumberFormat="1" applyFont="1" applyFill="1" applyBorder="1"/>
    <xf numFmtId="9" fontId="18" fillId="12" borderId="149" xfId="0" applyNumberFormat="1" applyFont="1" applyFill="1" applyBorder="1"/>
    <xf numFmtId="9" fontId="18" fillId="12" borderId="150" xfId="0" applyNumberFormat="1" applyFont="1" applyFill="1" applyBorder="1"/>
    <xf numFmtId="9" fontId="18" fillId="11" borderId="148" xfId="0" applyNumberFormat="1" applyFont="1" applyFill="1" applyBorder="1"/>
    <xf numFmtId="0" fontId="0" fillId="11" borderId="159" xfId="0" applyFill="1" applyBorder="1" applyAlignment="1">
      <alignment horizontal="center" vertical="center" wrapText="1"/>
    </xf>
    <xf numFmtId="0" fontId="0" fillId="11" borderId="160" xfId="0" applyFill="1" applyBorder="1" applyAlignment="1">
      <alignment horizontal="center" vertical="center" wrapText="1"/>
    </xf>
    <xf numFmtId="167" fontId="0" fillId="0" borderId="72" xfId="2" applyNumberFormat="1" applyFont="1" applyBorder="1" applyAlignment="1">
      <alignment horizontal="center"/>
    </xf>
    <xf numFmtId="167" fontId="0" fillId="0" borderId="76" xfId="2" applyNumberFormat="1" applyFont="1" applyBorder="1" applyAlignment="1">
      <alignment horizontal="center"/>
    </xf>
    <xf numFmtId="167" fontId="0" fillId="0" borderId="123" xfId="2" applyNumberFormat="1" applyFont="1" applyBorder="1" applyAlignment="1">
      <alignment horizontal="center"/>
    </xf>
    <xf numFmtId="10" fontId="18" fillId="0" borderId="141" xfId="0" applyNumberFormat="1" applyFont="1" applyBorder="1" applyAlignment="1">
      <alignment horizontal="right"/>
    </xf>
    <xf numFmtId="9" fontId="18" fillId="11" borderId="149" xfId="0" applyNumberFormat="1" applyFont="1" applyFill="1" applyBorder="1"/>
    <xf numFmtId="9" fontId="18" fillId="11" borderId="150" xfId="0" applyNumberFormat="1" applyFont="1" applyFill="1" applyBorder="1"/>
    <xf numFmtId="10" fontId="18" fillId="0" borderId="125" xfId="0" applyNumberFormat="1" applyFont="1" applyBorder="1" applyAlignment="1">
      <alignment horizontal="right"/>
    </xf>
    <xf numFmtId="0" fontId="18" fillId="11" borderId="125" xfId="0" applyFont="1" applyFill="1" applyBorder="1"/>
    <xf numFmtId="0" fontId="18" fillId="11" borderId="125" xfId="0" applyFont="1" applyFill="1" applyBorder="1" applyAlignment="1">
      <alignment horizontal="right"/>
    </xf>
    <xf numFmtId="9" fontId="18" fillId="11" borderId="125" xfId="0" applyNumberFormat="1" applyFont="1" applyFill="1" applyBorder="1"/>
    <xf numFmtId="10" fontId="18" fillId="11" borderId="141" xfId="0" applyNumberFormat="1" applyFont="1" applyFill="1" applyBorder="1" applyAlignment="1">
      <alignment horizontal="right"/>
    </xf>
    <xf numFmtId="0" fontId="18" fillId="11" borderId="144" xfId="0" applyFont="1" applyFill="1" applyBorder="1" applyAlignment="1">
      <alignment horizontal="right"/>
    </xf>
    <xf numFmtId="10" fontId="18" fillId="11" borderId="142" xfId="0" applyNumberFormat="1" applyFont="1" applyFill="1" applyBorder="1" applyAlignment="1">
      <alignment horizontal="right"/>
    </xf>
    <xf numFmtId="0" fontId="18" fillId="12" borderId="161" xfId="0" applyFont="1" applyFill="1" applyBorder="1" applyAlignment="1">
      <alignment horizontal="right"/>
    </xf>
    <xf numFmtId="0" fontId="18" fillId="12" borderId="162" xfId="0" applyFont="1" applyFill="1" applyBorder="1" applyAlignment="1">
      <alignment horizontal="right"/>
    </xf>
    <xf numFmtId="10" fontId="0" fillId="7" borderId="107" xfId="0" applyNumberFormat="1" applyFill="1" applyBorder="1" applyAlignment="1">
      <alignment horizontal="center"/>
    </xf>
    <xf numFmtId="10" fontId="0" fillId="7" borderId="112" xfId="0" applyNumberFormat="1" applyFill="1" applyBorder="1" applyAlignment="1">
      <alignment horizontal="center"/>
    </xf>
    <xf numFmtId="10" fontId="0" fillId="7" borderId="80" xfId="0" applyNumberFormat="1" applyFill="1" applyBorder="1" applyAlignment="1">
      <alignment horizontal="center"/>
    </xf>
    <xf numFmtId="164" fontId="0" fillId="0" borderId="82" xfId="0" applyNumberFormat="1" applyBorder="1" applyAlignment="1">
      <alignment horizontal="center"/>
    </xf>
    <xf numFmtId="164" fontId="0" fillId="0" borderId="85" xfId="0" applyNumberFormat="1" applyBorder="1" applyAlignment="1">
      <alignment horizontal="center"/>
    </xf>
    <xf numFmtId="10" fontId="0" fillId="0" borderId="85" xfId="0" applyNumberFormat="1" applyBorder="1" applyAlignment="1">
      <alignment horizontal="center"/>
    </xf>
    <xf numFmtId="0" fontId="0" fillId="11" borderId="120" xfId="0" applyFill="1" applyBorder="1" applyAlignment="1">
      <alignment vertical="center" wrapText="1"/>
    </xf>
    <xf numFmtId="0" fontId="0" fillId="11" borderId="55" xfId="0" applyFill="1" applyBorder="1" applyAlignment="1">
      <alignment vertical="center" wrapText="1"/>
    </xf>
    <xf numFmtId="0" fontId="0" fillId="7" borderId="0" xfId="0" applyFill="1" applyAlignment="1">
      <alignment horizontal="center" vertical="center" wrapText="1"/>
    </xf>
    <xf numFmtId="0" fontId="0" fillId="7" borderId="0" xfId="0" applyFill="1" applyAlignment="1">
      <alignment horizontal="center" vertical="center"/>
    </xf>
    <xf numFmtId="167" fontId="0" fillId="0" borderId="0" xfId="2" applyNumberFormat="1" applyFont="1" applyFill="1" applyBorder="1" applyAlignment="1">
      <alignment horizontal="center"/>
    </xf>
    <xf numFmtId="0" fontId="23" fillId="2" borderId="161" xfId="0" applyFont="1" applyFill="1" applyBorder="1" applyAlignment="1">
      <alignment horizontal="right"/>
    </xf>
    <xf numFmtId="9" fontId="18" fillId="11" borderId="143" xfId="0" applyNumberFormat="1" applyFont="1" applyFill="1" applyBorder="1"/>
    <xf numFmtId="0" fontId="23" fillId="2" borderId="162" xfId="0" applyFont="1" applyFill="1" applyBorder="1" applyAlignment="1">
      <alignment horizontal="right"/>
    </xf>
    <xf numFmtId="9" fontId="18" fillId="11" borderId="142" xfId="0" applyNumberFormat="1" applyFont="1" applyFill="1" applyBorder="1"/>
    <xf numFmtId="9" fontId="18" fillId="13" borderId="143" xfId="0" applyNumberFormat="1" applyFont="1" applyFill="1" applyBorder="1"/>
    <xf numFmtId="9" fontId="18" fillId="13" borderId="142" xfId="0" applyNumberFormat="1" applyFont="1" applyFill="1" applyBorder="1"/>
    <xf numFmtId="9" fontId="18" fillId="12" borderId="143" xfId="0" applyNumberFormat="1" applyFont="1" applyFill="1" applyBorder="1"/>
    <xf numFmtId="9" fontId="18" fillId="12" borderId="142" xfId="0" applyNumberFormat="1" applyFont="1" applyFill="1" applyBorder="1"/>
    <xf numFmtId="0" fontId="0" fillId="4" borderId="68" xfId="0" applyFill="1" applyBorder="1"/>
    <xf numFmtId="0" fontId="0" fillId="4" borderId="62" xfId="0" applyFill="1" applyBorder="1" applyAlignment="1">
      <alignment horizontal="left"/>
    </xf>
    <xf numFmtId="0" fontId="0" fillId="4" borderId="62" xfId="0" applyFill="1" applyBorder="1"/>
    <xf numFmtId="165" fontId="21" fillId="4" borderId="62" xfId="0" applyNumberFormat="1" applyFont="1" applyFill="1" applyBorder="1"/>
    <xf numFmtId="9" fontId="21" fillId="7" borderId="62" xfId="2" applyFont="1" applyFill="1" applyBorder="1" applyAlignment="1">
      <alignment horizontal="center"/>
    </xf>
    <xf numFmtId="164" fontId="21" fillId="4" borderId="62" xfId="1" applyNumberFormat="1" applyFont="1" applyFill="1" applyBorder="1"/>
    <xf numFmtId="164" fontId="21" fillId="4" borderId="67" xfId="0" applyNumberFormat="1" applyFont="1" applyFill="1" applyBorder="1"/>
    <xf numFmtId="10" fontId="17" fillId="7" borderId="68" xfId="1" applyNumberFormat="1" applyFont="1" applyFill="1" applyBorder="1"/>
    <xf numFmtId="0" fontId="0" fillId="0" borderId="0" xfId="0" applyAlignment="1">
      <alignment horizontal="left"/>
    </xf>
    <xf numFmtId="0" fontId="40" fillId="0" borderId="0" xfId="0" applyFont="1" applyAlignment="1">
      <alignment vertical="center" wrapText="1"/>
    </xf>
    <xf numFmtId="0" fontId="40" fillId="0" borderId="0" xfId="0" applyFont="1"/>
    <xf numFmtId="0" fontId="41" fillId="0" borderId="0" xfId="0" applyFont="1"/>
    <xf numFmtId="9" fontId="18" fillId="16" borderId="165" xfId="0" applyNumberFormat="1" applyFont="1" applyFill="1" applyBorder="1" applyAlignment="1">
      <alignment horizontal="center" vertical="center"/>
    </xf>
    <xf numFmtId="9" fontId="18" fillId="16" borderId="166" xfId="0" applyNumberFormat="1" applyFont="1" applyFill="1" applyBorder="1" applyAlignment="1">
      <alignment horizontal="center" vertical="center"/>
    </xf>
    <xf numFmtId="9" fontId="17" fillId="14" borderId="91" xfId="5" applyNumberFormat="1" applyBorder="1" applyAlignment="1">
      <alignment horizontal="center" vertical="center"/>
    </xf>
    <xf numFmtId="10" fontId="0" fillId="16" borderId="166" xfId="0" applyNumberFormat="1" applyFill="1" applyBorder="1"/>
    <xf numFmtId="9" fontId="18" fillId="17" borderId="165" xfId="0" applyNumberFormat="1" applyFont="1" applyFill="1" applyBorder="1" applyAlignment="1">
      <alignment horizontal="center" vertical="center"/>
    </xf>
    <xf numFmtId="9" fontId="18" fillId="17" borderId="166" xfId="0" applyNumberFormat="1" applyFont="1" applyFill="1" applyBorder="1" applyAlignment="1">
      <alignment horizontal="center" vertical="center"/>
    </xf>
    <xf numFmtId="9" fontId="17" fillId="17" borderId="91" xfId="6" applyNumberFormat="1" applyFill="1" applyBorder="1" applyAlignment="1">
      <alignment horizontal="center" vertical="center"/>
    </xf>
    <xf numFmtId="10" fontId="0" fillId="17" borderId="166" xfId="0" applyNumberFormat="1" applyFill="1" applyBorder="1"/>
    <xf numFmtId="164" fontId="0" fillId="17" borderId="61" xfId="0" applyNumberFormat="1" applyFill="1" applyBorder="1" applyAlignment="1">
      <alignment horizontal="center"/>
    </xf>
    <xf numFmtId="164" fontId="0" fillId="17" borderId="84" xfId="0" applyNumberFormat="1" applyFill="1" applyBorder="1" applyAlignment="1">
      <alignment horizontal="center"/>
    </xf>
    <xf numFmtId="9" fontId="0" fillId="17" borderId="61" xfId="0" applyNumberFormat="1" applyFill="1" applyBorder="1"/>
    <xf numFmtId="0" fontId="18" fillId="17" borderId="61" xfId="0" applyFont="1" applyFill="1" applyBorder="1" applyAlignment="1">
      <alignment horizontal="center"/>
    </xf>
    <xf numFmtId="9" fontId="18" fillId="17" borderId="84" xfId="0" applyNumberFormat="1" applyFont="1" applyFill="1" applyBorder="1" applyAlignment="1">
      <alignment horizontal="center"/>
    </xf>
    <xf numFmtId="0" fontId="18" fillId="16" borderId="84" xfId="0" applyFont="1" applyFill="1" applyBorder="1" applyAlignment="1">
      <alignment horizontal="center"/>
    </xf>
    <xf numFmtId="0" fontId="18" fillId="16" borderId="61" xfId="0" applyFont="1" applyFill="1" applyBorder="1" applyAlignment="1">
      <alignment horizontal="center"/>
    </xf>
    <xf numFmtId="9" fontId="18" fillId="16" borderId="61" xfId="0" applyNumberFormat="1" applyFont="1" applyFill="1" applyBorder="1" applyAlignment="1">
      <alignment horizontal="center" vertical="center"/>
    </xf>
    <xf numFmtId="164" fontId="0" fillId="16" borderId="84" xfId="0" applyNumberFormat="1" applyFill="1" applyBorder="1" applyAlignment="1">
      <alignment horizontal="center"/>
    </xf>
    <xf numFmtId="164" fontId="0" fillId="16" borderId="61" xfId="0" applyNumberFormat="1" applyFill="1" applyBorder="1"/>
    <xf numFmtId="9" fontId="0" fillId="16" borderId="61" xfId="0" applyNumberFormat="1" applyFill="1" applyBorder="1"/>
    <xf numFmtId="9" fontId="18" fillId="13" borderId="146" xfId="0" applyNumberFormat="1" applyFont="1" applyFill="1" applyBorder="1" applyAlignment="1">
      <alignment horizontal="right"/>
    </xf>
    <xf numFmtId="9" fontId="18" fillId="13" borderId="145" xfId="0" applyNumberFormat="1" applyFont="1" applyFill="1" applyBorder="1"/>
    <xf numFmtId="9" fontId="18" fillId="12" borderId="145" xfId="0" applyNumberFormat="1" applyFont="1" applyFill="1" applyBorder="1" applyAlignment="1">
      <alignment horizontal="right"/>
    </xf>
    <xf numFmtId="9" fontId="18" fillId="11" borderId="145" xfId="0" applyNumberFormat="1" applyFont="1" applyFill="1" applyBorder="1" applyAlignment="1">
      <alignment horizontal="right"/>
    </xf>
    <xf numFmtId="0" fontId="0" fillId="0" borderId="171" xfId="0" applyBorder="1" applyAlignment="1">
      <alignment horizontal="center" vertical="center" wrapText="1"/>
    </xf>
    <xf numFmtId="8" fontId="0" fillId="0" borderId="172" xfId="0" applyNumberFormat="1" applyBorder="1" applyAlignment="1">
      <alignment horizontal="center" vertical="center" wrapText="1"/>
    </xf>
    <xf numFmtId="0" fontId="0" fillId="0" borderId="173" xfId="0" applyBorder="1" applyAlignment="1">
      <alignment horizontal="center" vertical="center" wrapText="1"/>
    </xf>
    <xf numFmtId="0" fontId="0" fillId="0" borderId="105" xfId="0" applyBorder="1" applyAlignment="1">
      <alignment horizontal="center" vertical="center" wrapText="1"/>
    </xf>
    <xf numFmtId="9" fontId="0" fillId="0" borderId="111" xfId="2" applyFont="1" applyFill="1" applyBorder="1" applyAlignment="1">
      <alignment horizontal="center" vertical="center" wrapText="1"/>
    </xf>
    <xf numFmtId="10" fontId="18" fillId="0" borderId="174" xfId="0" applyNumberFormat="1" applyFont="1" applyBorder="1" applyAlignment="1">
      <alignment horizontal="center" vertical="center" wrapText="1"/>
    </xf>
    <xf numFmtId="0" fontId="0" fillId="0" borderId="174" xfId="0" applyBorder="1" applyAlignment="1">
      <alignment horizontal="center" vertical="center" wrapText="1"/>
    </xf>
    <xf numFmtId="0" fontId="0" fillId="0" borderId="175" xfId="0" applyBorder="1" applyAlignment="1">
      <alignment horizontal="center" vertical="center" wrapText="1"/>
    </xf>
    <xf numFmtId="0" fontId="20" fillId="0" borderId="93" xfId="0" applyFont="1" applyBorder="1"/>
    <xf numFmtId="9" fontId="0" fillId="0" borderId="94" xfId="0" applyNumberFormat="1" applyBorder="1"/>
    <xf numFmtId="0" fontId="57" fillId="0" borderId="97" xfId="0" applyFont="1" applyBorder="1" applyAlignment="1">
      <alignment horizontal="center" vertical="center"/>
    </xf>
    <xf numFmtId="0" fontId="57" fillId="0" borderId="0" xfId="0" applyFont="1" applyAlignment="1">
      <alignment horizontal="center" vertical="center"/>
    </xf>
    <xf numFmtId="9" fontId="57" fillId="0" borderId="0" xfId="0" applyNumberFormat="1" applyFont="1" applyAlignment="1">
      <alignment horizontal="center" vertical="center"/>
    </xf>
    <xf numFmtId="0" fontId="57" fillId="0" borderId="98" xfId="0" applyFont="1" applyBorder="1" applyAlignment="1">
      <alignment horizontal="center" vertical="center"/>
    </xf>
    <xf numFmtId="0" fontId="0" fillId="0" borderId="176" xfId="0" applyBorder="1" applyAlignment="1">
      <alignment horizontal="center" vertical="center"/>
    </xf>
    <xf numFmtId="0" fontId="0" fillId="0" borderId="177" xfId="0" applyBorder="1" applyAlignment="1">
      <alignment horizontal="center" vertical="center"/>
    </xf>
    <xf numFmtId="0" fontId="0" fillId="0" borderId="178" xfId="0" applyBorder="1" applyAlignment="1">
      <alignment horizontal="center" vertical="center"/>
    </xf>
    <xf numFmtId="9" fontId="0" fillId="0" borderId="176" xfId="0" applyNumberFormat="1" applyBorder="1" applyAlignment="1">
      <alignment horizontal="center" vertical="center"/>
    </xf>
    <xf numFmtId="166" fontId="0" fillId="0" borderId="177" xfId="0" applyNumberFormat="1" applyBorder="1" applyAlignment="1">
      <alignment horizontal="center" vertical="center"/>
    </xf>
    <xf numFmtId="166" fontId="0" fillId="0" borderId="178" xfId="0" applyNumberFormat="1" applyBorder="1" applyAlignment="1">
      <alignment horizontal="center" vertical="center"/>
    </xf>
    <xf numFmtId="164" fontId="0" fillId="0" borderId="176" xfId="0" applyNumberFormat="1" applyBorder="1" applyAlignment="1">
      <alignment horizontal="center" vertical="center"/>
    </xf>
    <xf numFmtId="44" fontId="0" fillId="0" borderId="177" xfId="0" applyNumberFormat="1" applyBorder="1" applyAlignment="1">
      <alignment horizontal="center" vertical="center"/>
    </xf>
    <xf numFmtId="44" fontId="0" fillId="0" borderId="178" xfId="0" applyNumberFormat="1" applyBorder="1" applyAlignment="1">
      <alignment horizontal="center" vertical="center"/>
    </xf>
    <xf numFmtId="9" fontId="18" fillId="13" borderId="125" xfId="0" applyNumberFormat="1" applyFont="1" applyFill="1" applyBorder="1" applyAlignment="1">
      <alignment horizontal="right"/>
    </xf>
    <xf numFmtId="9" fontId="18" fillId="12" borderId="125" xfId="0" applyNumberFormat="1" applyFont="1" applyFill="1" applyBorder="1" applyAlignment="1">
      <alignment horizontal="right"/>
    </xf>
    <xf numFmtId="9" fontId="18" fillId="11" borderId="125" xfId="0" applyNumberFormat="1" applyFont="1" applyFill="1" applyBorder="1" applyAlignment="1">
      <alignment horizontal="right"/>
    </xf>
    <xf numFmtId="0" fontId="0" fillId="0" borderId="79" xfId="0" applyBorder="1" applyAlignment="1">
      <alignment horizontal="center"/>
    </xf>
    <xf numFmtId="0" fontId="0" fillId="7" borderId="181" xfId="0" applyFill="1" applyBorder="1" applyAlignment="1">
      <alignment horizontal="center"/>
    </xf>
    <xf numFmtId="0" fontId="0" fillId="7" borderId="183" xfId="0" applyFill="1" applyBorder="1" applyAlignment="1">
      <alignment horizontal="center"/>
    </xf>
    <xf numFmtId="0" fontId="0" fillId="7" borderId="81" xfId="0" applyFill="1" applyBorder="1" applyAlignment="1">
      <alignment horizontal="center"/>
    </xf>
    <xf numFmtId="0" fontId="0" fillId="0" borderId="186" xfId="0" applyBorder="1"/>
    <xf numFmtId="0" fontId="0" fillId="5" borderId="185" xfId="0" applyFill="1" applyBorder="1" applyAlignment="1" applyProtection="1">
      <alignment horizontal="left"/>
      <protection locked="0"/>
    </xf>
    <xf numFmtId="49" fontId="54" fillId="0" borderId="185" xfId="0" applyNumberFormat="1" applyFont="1" applyBorder="1" applyAlignment="1" applyProtection="1">
      <alignment horizontal="center" vertical="center"/>
      <protection locked="0"/>
    </xf>
    <xf numFmtId="0" fontId="0" fillId="0" borderId="185" xfId="0" applyBorder="1" applyAlignment="1" applyProtection="1">
      <alignment horizontal="center"/>
      <protection locked="0"/>
    </xf>
    <xf numFmtId="164" fontId="0" fillId="0" borderId="185" xfId="0" applyNumberFormat="1" applyBorder="1" applyAlignment="1" applyProtection="1">
      <alignment horizontal="center"/>
      <protection locked="0"/>
    </xf>
    <xf numFmtId="0" fontId="0" fillId="0" borderId="185" xfId="0" applyBorder="1" applyProtection="1">
      <protection locked="0"/>
    </xf>
    <xf numFmtId="0" fontId="54" fillId="0" borderId="185" xfId="0" applyFont="1" applyBorder="1" applyAlignment="1" applyProtection="1">
      <alignment horizontal="left" vertical="center"/>
      <protection locked="0"/>
    </xf>
    <xf numFmtId="0" fontId="0" fillId="0" borderId="185" xfId="0" applyBorder="1" applyAlignment="1" applyProtection="1">
      <alignment horizontal="left"/>
      <protection locked="0"/>
    </xf>
    <xf numFmtId="0" fontId="0" fillId="0" borderId="187" xfId="0" applyBorder="1"/>
    <xf numFmtId="0" fontId="0" fillId="0" borderId="188" xfId="0" applyBorder="1"/>
    <xf numFmtId="9" fontId="0" fillId="0" borderId="0" xfId="2" applyFont="1" applyFill="1" applyBorder="1" applyAlignment="1">
      <alignment horizontal="center" vertical="center" wrapText="1"/>
    </xf>
    <xf numFmtId="10" fontId="18" fillId="0" borderId="0" xfId="0" applyNumberFormat="1" applyFont="1" applyAlignment="1">
      <alignment horizontal="center" vertical="center" wrapText="1"/>
    </xf>
    <xf numFmtId="0" fontId="0" fillId="0" borderId="0" xfId="0" applyAlignment="1">
      <alignment horizontal="center" vertical="center" wrapText="1"/>
    </xf>
    <xf numFmtId="0" fontId="0" fillId="18" borderId="0" xfId="0" applyFill="1" applyAlignment="1">
      <alignment horizontal="left"/>
    </xf>
    <xf numFmtId="0" fontId="0" fillId="18" borderId="0" xfId="0" applyFill="1"/>
    <xf numFmtId="0" fontId="1" fillId="18" borderId="0" xfId="0" applyFont="1" applyFill="1" applyAlignment="1">
      <alignment horizontal="right"/>
    </xf>
    <xf numFmtId="0" fontId="2" fillId="18" borderId="0" xfId="0" applyFont="1" applyFill="1"/>
    <xf numFmtId="0" fontId="12" fillId="18" borderId="0" xfId="0" applyFont="1" applyFill="1"/>
    <xf numFmtId="0" fontId="18" fillId="18" borderId="0" xfId="0" applyFont="1" applyFill="1" applyAlignment="1">
      <alignment horizontal="left"/>
    </xf>
    <xf numFmtId="0" fontId="2" fillId="18" borderId="186" xfId="0" applyFont="1" applyFill="1" applyBorder="1" applyAlignment="1">
      <alignment horizontal="left"/>
    </xf>
    <xf numFmtId="0" fontId="18" fillId="19" borderId="185" xfId="0" applyFont="1" applyFill="1" applyBorder="1" applyAlignment="1">
      <alignment horizontal="center" vertical="center" wrapText="1"/>
    </xf>
    <xf numFmtId="0" fontId="18" fillId="19" borderId="185" xfId="0" applyFont="1" applyFill="1" applyBorder="1" applyAlignment="1">
      <alignment horizontal="center" vertical="center"/>
    </xf>
    <xf numFmtId="0" fontId="63" fillId="0" borderId="0" xfId="0" applyFont="1" applyAlignment="1">
      <alignment vertical="top" wrapText="1"/>
    </xf>
    <xf numFmtId="0" fontId="64" fillId="0" borderId="0" xfId="0" applyFont="1" applyAlignment="1">
      <alignment vertical="top" wrapText="1"/>
    </xf>
    <xf numFmtId="0" fontId="65" fillId="0" borderId="0" xfId="0" applyFont="1"/>
    <xf numFmtId="0" fontId="66" fillId="0" borderId="0" xfId="0" applyFont="1"/>
    <xf numFmtId="0" fontId="66" fillId="0" borderId="0" xfId="0" applyFont="1" applyAlignment="1">
      <alignment vertical="center" wrapText="1"/>
    </xf>
    <xf numFmtId="0" fontId="68" fillId="0" borderId="0" xfId="0" applyFont="1"/>
    <xf numFmtId="0" fontId="70" fillId="0" borderId="0" xfId="0" applyFont="1"/>
    <xf numFmtId="0" fontId="71" fillId="0" borderId="0" xfId="0" applyFont="1"/>
    <xf numFmtId="0" fontId="72" fillId="0" borderId="0" xfId="0" applyFont="1"/>
    <xf numFmtId="0" fontId="70" fillId="0" borderId="0" xfId="0" applyFont="1" applyAlignment="1">
      <alignment vertical="top"/>
    </xf>
    <xf numFmtId="0" fontId="71" fillId="0" borderId="0" xfId="0" applyFont="1" applyAlignment="1">
      <alignment vertical="top"/>
    </xf>
    <xf numFmtId="0" fontId="65" fillId="0" borderId="0" xfId="0" applyFont="1" applyAlignment="1">
      <alignment vertical="top"/>
    </xf>
    <xf numFmtId="0" fontId="72" fillId="0" borderId="0" xfId="0" applyFont="1" applyAlignment="1">
      <alignment vertical="top"/>
    </xf>
    <xf numFmtId="2" fontId="0" fillId="0" borderId="185" xfId="0" applyNumberFormat="1" applyBorder="1" applyAlignment="1" applyProtection="1">
      <alignment horizontal="center"/>
      <protection locked="0"/>
    </xf>
    <xf numFmtId="2" fontId="0" fillId="0" borderId="0" xfId="0" applyNumberFormat="1"/>
    <xf numFmtId="172" fontId="0" fillId="0" borderId="185" xfId="0" applyNumberFormat="1" applyBorder="1" applyAlignment="1" applyProtection="1">
      <alignment horizontal="center"/>
      <protection locked="0"/>
    </xf>
    <xf numFmtId="166" fontId="0" fillId="0" borderId="0" xfId="0" applyNumberFormat="1" applyAlignment="1">
      <alignment horizontal="center" vertical="center"/>
    </xf>
    <xf numFmtId="164" fontId="0" fillId="0" borderId="0" xfId="0" applyNumberFormat="1" applyAlignment="1">
      <alignment horizontal="center" vertical="center"/>
    </xf>
    <xf numFmtId="44" fontId="0" fillId="0" borderId="0" xfId="0" applyNumberFormat="1" applyAlignment="1">
      <alignment horizontal="center" vertical="center"/>
    </xf>
    <xf numFmtId="0" fontId="61" fillId="18" borderId="0" xfId="0" applyFont="1" applyFill="1" applyAlignment="1">
      <alignment horizontal="center"/>
    </xf>
    <xf numFmtId="0" fontId="60" fillId="18" borderId="0" xfId="7" applyFont="1" applyFill="1" applyBorder="1" applyAlignment="1" applyProtection="1">
      <alignment horizontal="center" vertical="center"/>
      <protection locked="0"/>
    </xf>
    <xf numFmtId="0" fontId="13" fillId="18" borderId="0" xfId="0" applyFont="1" applyFill="1" applyAlignment="1">
      <alignment horizontal="right"/>
    </xf>
    <xf numFmtId="0" fontId="63" fillId="0" borderId="0" xfId="0" applyFont="1" applyAlignment="1">
      <alignment horizontal="left" vertical="center" wrapText="1"/>
    </xf>
    <xf numFmtId="0" fontId="67"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0" fontId="13" fillId="18" borderId="2" xfId="0" applyFont="1" applyFill="1" applyBorder="1" applyAlignment="1">
      <alignment horizontal="center" vertical="center" wrapText="1"/>
    </xf>
    <xf numFmtId="0" fontId="13" fillId="18" borderId="0" xfId="0" applyFont="1" applyFill="1" applyAlignment="1">
      <alignment horizontal="center" vertical="center" wrapText="1"/>
    </xf>
    <xf numFmtId="0" fontId="13" fillId="18" borderId="7" xfId="0" applyFont="1" applyFill="1" applyBorder="1" applyAlignment="1">
      <alignment horizontal="center" vertical="center" wrapText="1"/>
    </xf>
    <xf numFmtId="0" fontId="13" fillId="18" borderId="3" xfId="0" applyFont="1" applyFill="1" applyBorder="1" applyAlignment="1">
      <alignment horizontal="center" vertical="center" wrapText="1"/>
    </xf>
    <xf numFmtId="0" fontId="13" fillId="18" borderId="5" xfId="0" applyFont="1" applyFill="1" applyBorder="1" applyAlignment="1">
      <alignment horizontal="center" vertical="center" wrapText="1"/>
    </xf>
    <xf numFmtId="0" fontId="13" fillId="18" borderId="8" xfId="0" applyFont="1" applyFill="1" applyBorder="1" applyAlignment="1">
      <alignment horizontal="center" vertical="center" wrapText="1"/>
    </xf>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1" fillId="18" borderId="4" xfId="0" applyFont="1" applyFill="1" applyBorder="1" applyAlignment="1">
      <alignment horizontal="center" vertical="center"/>
    </xf>
    <xf numFmtId="0" fontId="1" fillId="18" borderId="0" xfId="0" applyFont="1" applyFill="1" applyAlignment="1">
      <alignment horizontal="center" vertical="center"/>
    </xf>
    <xf numFmtId="0" fontId="1" fillId="18" borderId="6" xfId="0" applyFont="1" applyFill="1" applyBorder="1" applyAlignment="1">
      <alignment horizontal="center" vertical="center"/>
    </xf>
    <xf numFmtId="0" fontId="1" fillId="18" borderId="7" xfId="0" applyFont="1" applyFill="1" applyBorder="1" applyAlignment="1">
      <alignment horizontal="center" vertical="center"/>
    </xf>
    <xf numFmtId="0" fontId="0" fillId="0" borderId="27" xfId="0" applyBorder="1" applyAlignment="1" applyProtection="1">
      <alignment horizontal="left"/>
      <protection locked="0"/>
    </xf>
    <xf numFmtId="0" fontId="63" fillId="0" borderId="0" xfId="0" applyFont="1" applyAlignment="1">
      <alignment horizontal="center" vertical="top" wrapText="1"/>
    </xf>
    <xf numFmtId="0" fontId="73" fillId="0" borderId="0" xfId="7" applyFont="1" applyBorder="1" applyAlignment="1" applyProtection="1">
      <alignment horizontal="left" vertical="top" wrapText="1"/>
      <protection locked="0"/>
    </xf>
    <xf numFmtId="0" fontId="67" fillId="0" borderId="0" xfId="0" applyFont="1" applyAlignment="1" applyProtection="1">
      <alignment horizontal="left" vertical="top" wrapText="1"/>
      <protection locked="0"/>
    </xf>
    <xf numFmtId="0" fontId="13" fillId="18" borderId="0" xfId="0" applyFont="1" applyFill="1" applyAlignment="1">
      <alignment horizontal="center" vertical="top" wrapText="1"/>
    </xf>
    <xf numFmtId="0" fontId="7" fillId="0" borderId="0" xfId="0" applyFont="1" applyAlignment="1">
      <alignment horizontal="left" vertical="center" wrapText="1"/>
    </xf>
    <xf numFmtId="0" fontId="2" fillId="18" borderId="0" xfId="0" applyFont="1" applyFill="1" applyAlignment="1">
      <alignment horizontal="left"/>
    </xf>
    <xf numFmtId="0" fontId="18" fillId="0" borderId="0" xfId="0" applyFont="1" applyAlignment="1">
      <alignment horizontal="left" wrapText="1"/>
    </xf>
    <xf numFmtId="0" fontId="0" fillId="0" borderId="27" xfId="0" applyBorder="1" applyAlignment="1" applyProtection="1">
      <alignment horizontal="center"/>
      <protection locked="0"/>
    </xf>
    <xf numFmtId="0" fontId="0" fillId="0" borderId="30" xfId="0" applyBorder="1" applyAlignment="1" applyProtection="1">
      <alignment horizontal="center"/>
      <protection locked="0"/>
    </xf>
    <xf numFmtId="2" fontId="0" fillId="0" borderId="27" xfId="0" applyNumberFormat="1" applyBorder="1" applyAlignment="1" applyProtection="1">
      <alignment horizontal="center"/>
      <protection locked="0"/>
    </xf>
    <xf numFmtId="0" fontId="0" fillId="0" borderId="34" xfId="0" applyBorder="1" applyAlignment="1" applyProtection="1">
      <alignment horizontal="center"/>
      <protection locked="0"/>
    </xf>
    <xf numFmtId="0" fontId="0" fillId="0" borderId="36"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21" xfId="0" applyBorder="1" applyAlignment="1" applyProtection="1">
      <alignment horizontal="center"/>
      <protection locked="0"/>
    </xf>
    <xf numFmtId="2" fontId="0" fillId="0" borderId="34" xfId="0" applyNumberFormat="1" applyBorder="1" applyAlignment="1" applyProtection="1">
      <alignment horizontal="center"/>
      <protection locked="0"/>
    </xf>
    <xf numFmtId="2" fontId="0" fillId="0" borderId="36" xfId="0" applyNumberFormat="1" applyBorder="1" applyAlignment="1" applyProtection="1">
      <alignment horizontal="center"/>
      <protection locked="0"/>
    </xf>
    <xf numFmtId="2" fontId="0" fillId="0" borderId="22" xfId="0" applyNumberFormat="1" applyBorder="1" applyAlignment="1" applyProtection="1">
      <alignment horizontal="center"/>
      <protection locked="0"/>
    </xf>
    <xf numFmtId="2" fontId="0" fillId="0" borderId="21" xfId="0" applyNumberFormat="1" applyBorder="1" applyAlignment="1" applyProtection="1">
      <alignment horizontal="center"/>
      <protection locked="0"/>
    </xf>
    <xf numFmtId="14" fontId="0" fillId="0" borderId="27" xfId="0" applyNumberFormat="1" applyBorder="1" applyAlignment="1" applyProtection="1">
      <alignment horizontal="center"/>
      <protection locked="0"/>
    </xf>
    <xf numFmtId="0" fontId="0" fillId="0" borderId="34" xfId="0" applyBorder="1" applyAlignment="1" applyProtection="1">
      <alignment horizontal="left"/>
      <protection locked="0"/>
    </xf>
    <xf numFmtId="0" fontId="0" fillId="0" borderId="36" xfId="0" applyBorder="1" applyAlignment="1" applyProtection="1">
      <alignment horizontal="left"/>
      <protection locked="0"/>
    </xf>
    <xf numFmtId="0" fontId="0" fillId="0" borderId="22" xfId="0" applyBorder="1" applyAlignment="1" applyProtection="1">
      <alignment horizontal="left"/>
      <protection locked="0"/>
    </xf>
    <xf numFmtId="0" fontId="0" fillId="0" borderId="21" xfId="0" applyBorder="1" applyAlignment="1" applyProtection="1">
      <alignment horizontal="left"/>
      <protection locked="0"/>
    </xf>
    <xf numFmtId="0" fontId="18" fillId="0" borderId="0" xfId="0" applyFont="1" applyAlignment="1">
      <alignment horizontal="left" vertical="top" wrapText="1"/>
    </xf>
    <xf numFmtId="0" fontId="1" fillId="18" borderId="0" xfId="0" applyFont="1" applyFill="1" applyAlignment="1">
      <alignment horizontal="right"/>
    </xf>
    <xf numFmtId="0" fontId="0" fillId="0" borderId="89" xfId="0" applyBorder="1" applyAlignment="1" applyProtection="1">
      <alignment horizontal="center"/>
      <protection locked="0"/>
    </xf>
    <xf numFmtId="0" fontId="0" fillId="0" borderId="90" xfId="0" applyBorder="1" applyAlignment="1" applyProtection="1">
      <alignment horizontal="center"/>
      <protection locked="0"/>
    </xf>
    <xf numFmtId="0" fontId="0" fillId="0" borderId="37" xfId="0" applyBorder="1" applyAlignment="1" applyProtection="1">
      <alignment horizontal="center"/>
      <protection locked="0"/>
    </xf>
    <xf numFmtId="0" fontId="0" fillId="0" borderId="25" xfId="0" applyBorder="1" applyAlignment="1" applyProtection="1">
      <alignment horizontal="center"/>
      <protection locked="0"/>
    </xf>
    <xf numFmtId="0" fontId="13" fillId="18" borderId="88" xfId="0" applyFont="1" applyFill="1" applyBorder="1" applyAlignment="1">
      <alignment horizontal="center"/>
    </xf>
    <xf numFmtId="0" fontId="13" fillId="18" borderId="89" xfId="0" applyFont="1" applyFill="1" applyBorder="1" applyAlignment="1">
      <alignment horizontal="center"/>
    </xf>
    <xf numFmtId="170" fontId="0" fillId="0" borderId="89" xfId="0" applyNumberFormat="1" applyBorder="1" applyAlignment="1" applyProtection="1">
      <alignment horizontal="center"/>
      <protection locked="0"/>
    </xf>
    <xf numFmtId="0" fontId="13" fillId="18" borderId="89" xfId="0" applyFont="1" applyFill="1" applyBorder="1" applyAlignment="1">
      <alignment horizontal="right"/>
    </xf>
    <xf numFmtId="14" fontId="0" fillId="0" borderId="34" xfId="0" applyNumberFormat="1" applyBorder="1" applyAlignment="1" applyProtection="1">
      <alignment horizontal="center"/>
      <protection locked="0"/>
    </xf>
    <xf numFmtId="14" fontId="0" fillId="0" borderId="36" xfId="0" applyNumberFormat="1" applyBorder="1" applyAlignment="1" applyProtection="1">
      <alignment horizontal="center"/>
      <protection locked="0"/>
    </xf>
    <xf numFmtId="14" fontId="0" fillId="0" borderId="22" xfId="0" applyNumberFormat="1" applyBorder="1" applyAlignment="1" applyProtection="1">
      <alignment horizontal="center"/>
      <protection locked="0"/>
    </xf>
    <xf numFmtId="14" fontId="0" fillId="0" borderId="21" xfId="0" applyNumberFormat="1" applyBorder="1" applyAlignment="1" applyProtection="1">
      <alignment horizontal="center"/>
      <protection locked="0"/>
    </xf>
    <xf numFmtId="0" fontId="1" fillId="2" borderId="0" xfId="0" applyFont="1" applyFill="1" applyAlignment="1">
      <alignment horizontal="right"/>
    </xf>
    <xf numFmtId="0" fontId="42" fillId="2" borderId="0" xfId="0" applyFont="1" applyFill="1" applyAlignment="1">
      <alignment horizontal="left"/>
    </xf>
    <xf numFmtId="0" fontId="18" fillId="0" borderId="9" xfId="0" applyFont="1" applyBorder="1" applyAlignment="1" applyProtection="1">
      <alignment horizontal="center"/>
      <protection locked="0"/>
    </xf>
    <xf numFmtId="0" fontId="18" fillId="0" borderId="10" xfId="0" applyFont="1" applyBorder="1" applyAlignment="1" applyProtection="1">
      <alignment horizontal="center"/>
      <protection locked="0"/>
    </xf>
    <xf numFmtId="0" fontId="18" fillId="0" borderId="11" xfId="0" applyFont="1" applyBorder="1" applyAlignment="1" applyProtection="1">
      <alignment horizontal="center"/>
      <protection locked="0"/>
    </xf>
    <xf numFmtId="0" fontId="11" fillId="0" borderId="1"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2" fillId="2" borderId="0" xfId="0" applyFont="1" applyFill="1" applyAlignment="1">
      <alignment horizontal="left"/>
    </xf>
    <xf numFmtId="0" fontId="46" fillId="0" borderId="0" xfId="0" applyFont="1" applyAlignment="1" applyProtection="1">
      <alignment horizontal="left" vertical="top"/>
      <protection locked="0"/>
    </xf>
    <xf numFmtId="44" fontId="7" fillId="0" borderId="9" xfId="0" applyNumberFormat="1" applyFont="1" applyBorder="1" applyAlignment="1" applyProtection="1">
      <alignment horizontal="center" vertical="center"/>
      <protection locked="0"/>
    </xf>
    <xf numFmtId="44" fontId="7" fillId="0" borderId="10" xfId="0" applyNumberFormat="1" applyFont="1" applyBorder="1" applyAlignment="1" applyProtection="1">
      <alignment horizontal="center" vertical="center"/>
      <protection locked="0"/>
    </xf>
    <xf numFmtId="44" fontId="7" fillId="0" borderId="11" xfId="0" applyNumberFormat="1" applyFont="1" applyBorder="1" applyAlignment="1" applyProtection="1">
      <alignment horizontal="center" vertical="center"/>
      <protection locked="0"/>
    </xf>
    <xf numFmtId="0" fontId="11" fillId="0" borderId="4"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0" fontId="2" fillId="2" borderId="15" xfId="0" applyFont="1" applyFill="1" applyBorder="1" applyAlignment="1">
      <alignment horizontal="left"/>
    </xf>
    <xf numFmtId="0" fontId="2" fillId="2" borderId="16" xfId="0" applyFont="1" applyFill="1" applyBorder="1" applyAlignment="1">
      <alignment horizontal="left"/>
    </xf>
    <xf numFmtId="0" fontId="2" fillId="2" borderId="17" xfId="0" applyFont="1" applyFill="1" applyBorder="1" applyAlignment="1">
      <alignment horizontal="left"/>
    </xf>
    <xf numFmtId="0" fontId="7" fillId="0" borderId="0" xfId="0" applyFont="1" applyAlignment="1" applyProtection="1">
      <alignment horizontal="left" vertical="top"/>
      <protection locked="0"/>
    </xf>
    <xf numFmtId="164" fontId="0" fillId="3" borderId="15" xfId="0" applyNumberFormat="1" applyFill="1" applyBorder="1" applyAlignment="1">
      <alignment horizontal="center"/>
    </xf>
    <xf numFmtId="164" fontId="0" fillId="3" borderId="16" xfId="0" applyNumberFormat="1" applyFill="1" applyBorder="1" applyAlignment="1">
      <alignment horizontal="center"/>
    </xf>
    <xf numFmtId="164" fontId="0" fillId="3" borderId="17" xfId="0" applyNumberFormat="1" applyFill="1" applyBorder="1" applyAlignment="1">
      <alignment horizontal="center"/>
    </xf>
    <xf numFmtId="0" fontId="13" fillId="2" borderId="1" xfId="0" applyFont="1" applyFill="1" applyBorder="1" applyAlignment="1">
      <alignment horizontal="right"/>
    </xf>
    <xf numFmtId="0" fontId="13" fillId="2" borderId="2" xfId="0" applyFont="1" applyFill="1" applyBorder="1" applyAlignment="1">
      <alignment horizontal="right"/>
    </xf>
    <xf numFmtId="0" fontId="13" fillId="2" borderId="3" xfId="0" applyFont="1" applyFill="1" applyBorder="1" applyAlignment="1">
      <alignment horizontal="right"/>
    </xf>
    <xf numFmtId="0" fontId="13" fillId="2" borderId="6" xfId="0" applyFont="1" applyFill="1" applyBorder="1" applyAlignment="1">
      <alignment horizontal="right"/>
    </xf>
    <xf numFmtId="0" fontId="13" fillId="2" borderId="7" xfId="0" applyFont="1" applyFill="1" applyBorder="1" applyAlignment="1">
      <alignment horizontal="right"/>
    </xf>
    <xf numFmtId="0" fontId="13" fillId="2" borderId="8" xfId="0" applyFont="1" applyFill="1" applyBorder="1" applyAlignment="1">
      <alignment horizontal="right"/>
    </xf>
    <xf numFmtId="164" fontId="3" fillId="0" borderId="38" xfId="0" applyNumberFormat="1" applyFont="1" applyBorder="1" applyAlignment="1" applyProtection="1">
      <alignment horizontal="center"/>
      <protection locked="0"/>
    </xf>
    <xf numFmtId="164" fontId="3" fillId="0" borderId="10" xfId="0" applyNumberFormat="1" applyFont="1" applyBorder="1" applyAlignment="1" applyProtection="1">
      <alignment horizontal="center"/>
      <protection locked="0"/>
    </xf>
    <xf numFmtId="164" fontId="3" fillId="0" borderId="11" xfId="0" applyNumberFormat="1" applyFont="1" applyBorder="1" applyAlignment="1" applyProtection="1">
      <alignment horizontal="center"/>
      <protection locked="0"/>
    </xf>
    <xf numFmtId="164" fontId="3" fillId="0" borderId="40" xfId="0" applyNumberFormat="1" applyFont="1" applyBorder="1" applyAlignment="1" applyProtection="1">
      <alignment horizontal="center"/>
      <protection locked="0"/>
    </xf>
    <xf numFmtId="164" fontId="3" fillId="0" borderId="31" xfId="0" applyNumberFormat="1" applyFont="1" applyBorder="1" applyAlignment="1" applyProtection="1">
      <alignment horizontal="center"/>
      <protection locked="0"/>
    </xf>
    <xf numFmtId="164" fontId="3" fillId="0" borderId="28" xfId="0" applyNumberFormat="1" applyFont="1" applyBorder="1" applyAlignment="1" applyProtection="1">
      <alignment horizontal="center"/>
      <protection locked="0"/>
    </xf>
    <xf numFmtId="0" fontId="13" fillId="2" borderId="15" xfId="0" applyFont="1" applyFill="1" applyBorder="1" applyAlignment="1">
      <alignment horizontal="center"/>
    </xf>
    <xf numFmtId="0" fontId="13" fillId="2" borderId="16" xfId="0" applyFont="1" applyFill="1" applyBorder="1" applyAlignment="1">
      <alignment horizontal="center"/>
    </xf>
    <xf numFmtId="164" fontId="3" fillId="0" borderId="27" xfId="0" applyNumberFormat="1" applyFont="1" applyBorder="1" applyAlignment="1" applyProtection="1">
      <alignment horizontal="center"/>
      <protection locked="0"/>
    </xf>
    <xf numFmtId="164" fontId="3" fillId="0" borderId="30" xfId="0" applyNumberFormat="1" applyFont="1" applyBorder="1" applyAlignment="1" applyProtection="1">
      <alignment horizontal="center"/>
      <protection locked="0"/>
    </xf>
    <xf numFmtId="0" fontId="59" fillId="0" borderId="0" xfId="0" applyFont="1" applyAlignment="1">
      <alignment horizontal="center"/>
    </xf>
    <xf numFmtId="0" fontId="3" fillId="3" borderId="32" xfId="0" applyFont="1" applyFill="1" applyBorder="1" applyAlignment="1">
      <alignment horizontal="left"/>
    </xf>
    <xf numFmtId="0" fontId="3" fillId="3" borderId="23" xfId="0" applyFont="1" applyFill="1" applyBorder="1" applyAlignment="1">
      <alignment horizontal="left"/>
    </xf>
    <xf numFmtId="0" fontId="3" fillId="3" borderId="24" xfId="0" applyFont="1" applyFill="1" applyBorder="1" applyAlignment="1">
      <alignment horizontal="left"/>
    </xf>
    <xf numFmtId="0" fontId="3" fillId="3" borderId="20" xfId="0" applyFont="1" applyFill="1" applyBorder="1" applyAlignment="1">
      <alignment horizontal="left"/>
    </xf>
    <xf numFmtId="0" fontId="3" fillId="3" borderId="21" xfId="0" applyFont="1" applyFill="1" applyBorder="1" applyAlignment="1">
      <alignment horizontal="left"/>
    </xf>
    <xf numFmtId="0" fontId="3" fillId="3" borderId="25" xfId="0" applyFont="1" applyFill="1" applyBorder="1" applyAlignment="1">
      <alignment horizontal="left"/>
    </xf>
    <xf numFmtId="0" fontId="13" fillId="2" borderId="17" xfId="0" applyFont="1" applyFill="1" applyBorder="1" applyAlignment="1">
      <alignment horizontal="center"/>
    </xf>
    <xf numFmtId="164" fontId="3" fillId="0" borderId="41" xfId="0" applyNumberFormat="1" applyFont="1" applyBorder="1" applyAlignment="1" applyProtection="1">
      <alignment horizontal="center"/>
      <protection locked="0"/>
    </xf>
    <xf numFmtId="164" fontId="3" fillId="0" borderId="39" xfId="0" applyNumberFormat="1" applyFont="1" applyBorder="1" applyAlignment="1" applyProtection="1">
      <alignment horizontal="center"/>
      <protection locked="0"/>
    </xf>
    <xf numFmtId="164" fontId="3" fillId="0" borderId="35" xfId="0" applyNumberFormat="1" applyFont="1" applyBorder="1" applyAlignment="1" applyProtection="1">
      <alignment horizontal="center"/>
      <protection locked="0"/>
    </xf>
    <xf numFmtId="164" fontId="3" fillId="0" borderId="36" xfId="0" applyNumberFormat="1" applyFont="1" applyBorder="1" applyAlignment="1" applyProtection="1">
      <alignment horizontal="center"/>
      <protection locked="0"/>
    </xf>
    <xf numFmtId="164" fontId="3" fillId="0" borderId="37" xfId="0" applyNumberFormat="1" applyFont="1" applyBorder="1" applyAlignment="1" applyProtection="1">
      <alignment horizontal="center"/>
      <protection locked="0"/>
    </xf>
    <xf numFmtId="0" fontId="10" fillId="0" borderId="32" xfId="0" applyFont="1" applyBorder="1" applyAlignment="1" applyProtection="1">
      <alignment horizontal="left" vertical="top"/>
      <protection locked="0"/>
    </xf>
    <xf numFmtId="0" fontId="10" fillId="0" borderId="23" xfId="0" applyFont="1" applyBorder="1" applyAlignment="1" applyProtection="1">
      <alignment horizontal="left" vertical="top"/>
      <protection locked="0"/>
    </xf>
    <xf numFmtId="0" fontId="10" fillId="0" borderId="24" xfId="0" applyFont="1" applyBorder="1" applyAlignment="1" applyProtection="1">
      <alignment horizontal="left" vertical="top"/>
      <protection locked="0"/>
    </xf>
    <xf numFmtId="0" fontId="10" fillId="0" borderId="26" xfId="0" applyFont="1" applyBorder="1" applyAlignment="1" applyProtection="1">
      <alignment horizontal="left" vertical="top"/>
      <protection locked="0"/>
    </xf>
    <xf numFmtId="0" fontId="10" fillId="0" borderId="27" xfId="0" applyFont="1" applyBorder="1" applyAlignment="1" applyProtection="1">
      <alignment horizontal="left" vertical="top"/>
      <protection locked="0"/>
    </xf>
    <xf numFmtId="0" fontId="10" fillId="0" borderId="30" xfId="0" applyFont="1" applyBorder="1" applyAlignment="1" applyProtection="1">
      <alignment horizontal="left" vertical="top"/>
      <protection locked="0"/>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1" xfId="0" applyFont="1" applyFill="1" applyBorder="1" applyAlignment="1">
      <alignment horizontal="right"/>
    </xf>
    <xf numFmtId="0" fontId="1" fillId="2" borderId="2" xfId="0" applyFont="1" applyFill="1" applyBorder="1" applyAlignment="1">
      <alignment horizontal="right"/>
    </xf>
    <xf numFmtId="0" fontId="1" fillId="2" borderId="3" xfId="0" applyFont="1" applyFill="1" applyBorder="1" applyAlignment="1">
      <alignment horizontal="right"/>
    </xf>
    <xf numFmtId="0" fontId="3" fillId="3" borderId="26" xfId="0" applyFont="1" applyFill="1" applyBorder="1" applyAlignment="1">
      <alignment horizontal="left"/>
    </xf>
    <xf numFmtId="0" fontId="3" fillId="3" borderId="27" xfId="0" applyFont="1" applyFill="1" applyBorder="1" applyAlignment="1">
      <alignment horizontal="left"/>
    </xf>
    <xf numFmtId="0" fontId="3" fillId="3" borderId="30" xfId="0" applyFont="1" applyFill="1" applyBorder="1" applyAlignment="1">
      <alignment horizontal="left"/>
    </xf>
    <xf numFmtId="164" fontId="3" fillId="0" borderId="22" xfId="0" applyNumberFormat="1" applyFont="1" applyBorder="1" applyAlignment="1" applyProtection="1">
      <alignment horizontal="center"/>
      <protection locked="0"/>
    </xf>
    <xf numFmtId="164" fontId="3" fillId="0" borderId="23" xfId="0" applyNumberFormat="1" applyFont="1" applyBorder="1" applyAlignment="1" applyProtection="1">
      <alignment horizontal="center"/>
      <protection locked="0"/>
    </xf>
    <xf numFmtId="164" fontId="3" fillId="0" borderId="24" xfId="0" applyNumberFormat="1" applyFont="1" applyBorder="1" applyAlignment="1" applyProtection="1">
      <alignment horizontal="center"/>
      <protection locked="0"/>
    </xf>
    <xf numFmtId="164" fontId="3" fillId="0" borderId="21" xfId="0" applyNumberFormat="1" applyFont="1" applyBorder="1" applyAlignment="1" applyProtection="1">
      <alignment horizontal="center"/>
      <protection locked="0"/>
    </xf>
    <xf numFmtId="164" fontId="3" fillId="0" borderId="25" xfId="0" applyNumberFormat="1" applyFont="1" applyBorder="1" applyAlignment="1" applyProtection="1">
      <alignment horizontal="center"/>
      <protection locked="0"/>
    </xf>
    <xf numFmtId="164" fontId="3" fillId="0" borderId="34" xfId="0" applyNumberFormat="1" applyFont="1" applyBorder="1" applyAlignment="1" applyProtection="1">
      <alignment horizontal="center"/>
      <protection locked="0"/>
    </xf>
    <xf numFmtId="164" fontId="3" fillId="0" borderId="9" xfId="0" applyNumberFormat="1" applyFont="1" applyBorder="1" applyAlignment="1" applyProtection="1">
      <alignment horizontal="center"/>
      <protection locked="0"/>
    </xf>
    <xf numFmtId="0" fontId="0" fillId="0" borderId="20"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1" xfId="0" applyBorder="1" applyAlignment="1" applyProtection="1">
      <alignment horizontal="center"/>
      <protection locked="0"/>
    </xf>
    <xf numFmtId="164" fontId="0" fillId="0" borderId="21" xfId="0" applyNumberFormat="1" applyBorder="1" applyAlignment="1" applyProtection="1">
      <alignment horizontal="center"/>
      <protection locked="0"/>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164" fontId="0" fillId="0" borderId="19" xfId="0" applyNumberFormat="1" applyBorder="1" applyAlignment="1" applyProtection="1">
      <alignment horizontal="center"/>
      <protection locked="0"/>
    </xf>
    <xf numFmtId="0" fontId="0" fillId="0" borderId="33" xfId="0" applyBorder="1" applyAlignment="1" applyProtection="1">
      <alignment horizontal="center"/>
      <protection locked="0"/>
    </xf>
    <xf numFmtId="0" fontId="3" fillId="3" borderId="3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3" xfId="0" applyFont="1" applyFill="1" applyBorder="1" applyAlignment="1">
      <alignment horizontal="center" wrapText="1"/>
    </xf>
    <xf numFmtId="0" fontId="3" fillId="3" borderId="27" xfId="0" applyFont="1" applyFill="1" applyBorder="1" applyAlignment="1">
      <alignment horizontal="center" wrapText="1"/>
    </xf>
    <xf numFmtId="0" fontId="3" fillId="3" borderId="24"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5"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41" xfId="0" applyFont="1" applyFill="1" applyBorder="1" applyAlignment="1">
      <alignment horizontal="center" vertical="center"/>
    </xf>
    <xf numFmtId="0" fontId="0" fillId="0" borderId="38"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9"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28" xfId="0" applyBorder="1" applyAlignment="1" applyProtection="1">
      <alignment horizontal="center"/>
      <protection locked="0"/>
    </xf>
    <xf numFmtId="164" fontId="0" fillId="0" borderId="27" xfId="0" applyNumberFormat="1" applyBorder="1" applyAlignment="1" applyProtection="1">
      <alignment horizontal="center"/>
      <protection locked="0"/>
    </xf>
    <xf numFmtId="0" fontId="0" fillId="0" borderId="40"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41" xfId="0" applyBorder="1" applyAlignment="1" applyProtection="1">
      <alignment horizontal="center"/>
      <protection locked="0"/>
    </xf>
    <xf numFmtId="0" fontId="0" fillId="3" borderId="32" xfId="0" applyFill="1" applyBorder="1" applyAlignment="1">
      <alignment horizontal="center" vertical="center" wrapText="1"/>
    </xf>
    <xf numFmtId="0" fontId="0" fillId="3" borderId="23" xfId="0"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23" xfId="0" applyFill="1" applyBorder="1" applyAlignment="1">
      <alignment horizontal="center" vertical="center" wrapText="1"/>
    </xf>
    <xf numFmtId="0" fontId="0" fillId="3" borderId="24" xfId="0" applyFill="1" applyBorder="1" applyAlignment="1">
      <alignment horizontal="center" vertical="center"/>
    </xf>
    <xf numFmtId="0" fontId="0" fillId="3" borderId="30" xfId="0" applyFill="1" applyBorder="1" applyAlignment="1">
      <alignment horizontal="center" vertical="center"/>
    </xf>
    <xf numFmtId="164" fontId="2" fillId="2" borderId="43" xfId="0" applyNumberFormat="1" applyFont="1" applyFill="1" applyBorder="1" applyAlignment="1">
      <alignment horizontal="left"/>
    </xf>
    <xf numFmtId="164" fontId="2" fillId="2" borderId="44" xfId="0" applyNumberFormat="1" applyFont="1" applyFill="1" applyBorder="1" applyAlignment="1">
      <alignment horizontal="left"/>
    </xf>
    <xf numFmtId="0" fontId="2" fillId="2" borderId="43" xfId="0" applyFont="1" applyFill="1" applyBorder="1" applyAlignment="1">
      <alignment horizontal="right"/>
    </xf>
    <xf numFmtId="164" fontId="2" fillId="2" borderId="45" xfId="0" applyNumberFormat="1" applyFont="1" applyFill="1" applyBorder="1" applyAlignment="1">
      <alignment horizontal="left"/>
    </xf>
    <xf numFmtId="164" fontId="2" fillId="2" borderId="16" xfId="0" applyNumberFormat="1" applyFont="1" applyFill="1" applyBorder="1" applyAlignment="1">
      <alignment horizontal="left"/>
    </xf>
    <xf numFmtId="164" fontId="2" fillId="2" borderId="17" xfId="0" applyNumberFormat="1" applyFont="1" applyFill="1" applyBorder="1" applyAlignment="1">
      <alignment horizontal="left"/>
    </xf>
    <xf numFmtId="0" fontId="2" fillId="2" borderId="45" xfId="0" applyFont="1" applyFill="1" applyBorder="1" applyAlignment="1">
      <alignment horizontal="right"/>
    </xf>
    <xf numFmtId="0" fontId="2" fillId="2" borderId="16" xfId="0" applyFont="1" applyFill="1" applyBorder="1" applyAlignment="1">
      <alignment horizontal="right"/>
    </xf>
    <xf numFmtId="0" fontId="2" fillId="2" borderId="46" xfId="0" applyFont="1" applyFill="1" applyBorder="1" applyAlignment="1">
      <alignment horizontal="right"/>
    </xf>
    <xf numFmtId="164" fontId="0" fillId="0" borderId="84" xfId="1" applyNumberFormat="1" applyFont="1" applyBorder="1" applyAlignment="1">
      <alignment horizontal="center" wrapText="1"/>
    </xf>
    <xf numFmtId="164" fontId="0" fillId="0" borderId="182" xfId="1" applyNumberFormat="1" applyFont="1" applyBorder="1" applyAlignment="1">
      <alignment horizontal="center" wrapText="1"/>
    </xf>
    <xf numFmtId="164" fontId="0" fillId="0" borderId="136" xfId="1" applyNumberFormat="1" applyFont="1" applyBorder="1" applyAlignment="1">
      <alignment horizontal="center" wrapText="1"/>
    </xf>
    <xf numFmtId="164" fontId="0" fillId="0" borderId="63" xfId="1" applyNumberFormat="1" applyFont="1" applyBorder="1" applyAlignment="1">
      <alignment horizontal="center" wrapText="1"/>
    </xf>
    <xf numFmtId="164" fontId="0" fillId="0" borderId="77" xfId="1" applyNumberFormat="1" applyFont="1" applyBorder="1" applyAlignment="1">
      <alignment horizontal="center" wrapText="1"/>
    </xf>
    <xf numFmtId="164" fontId="0" fillId="0" borderId="78" xfId="1" applyNumberFormat="1" applyFont="1" applyBorder="1" applyAlignment="1">
      <alignment horizontal="center" wrapText="1"/>
    </xf>
    <xf numFmtId="164" fontId="0" fillId="0" borderId="122" xfId="1" applyNumberFormat="1" applyFont="1" applyBorder="1" applyAlignment="1">
      <alignment horizontal="center"/>
    </xf>
    <xf numFmtId="164" fontId="0" fillId="0" borderId="184" xfId="1" applyNumberFormat="1" applyFont="1"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7" borderId="53" xfId="0" applyFill="1" applyBorder="1" applyAlignment="1">
      <alignment horizontal="center" wrapText="1"/>
    </xf>
    <xf numFmtId="0" fontId="0" fillId="7" borderId="54" xfId="0" applyFill="1" applyBorder="1" applyAlignment="1">
      <alignment horizontal="center" wrapText="1"/>
    </xf>
    <xf numFmtId="0" fontId="0" fillId="7" borderId="55" xfId="0" applyFill="1" applyBorder="1" applyAlignment="1">
      <alignment horizontal="center" wrapText="1"/>
    </xf>
    <xf numFmtId="0" fontId="0" fillId="4" borderId="84" xfId="0" applyFill="1" applyBorder="1" applyAlignment="1">
      <alignment horizontal="center" wrapText="1"/>
    </xf>
    <xf numFmtId="0" fontId="0" fillId="4" borderId="63" xfId="0" applyFill="1" applyBorder="1" applyAlignment="1">
      <alignment horizontal="center" wrapText="1"/>
    </xf>
    <xf numFmtId="0" fontId="18" fillId="4" borderId="53" xfId="0" applyFont="1" applyFill="1" applyBorder="1" applyAlignment="1">
      <alignment horizontal="center"/>
    </xf>
    <xf numFmtId="0" fontId="18" fillId="4" borderId="54" xfId="0" applyFont="1" applyFill="1" applyBorder="1" applyAlignment="1">
      <alignment horizontal="center"/>
    </xf>
    <xf numFmtId="0" fontId="18" fillId="4" borderId="55" xfId="0" applyFont="1" applyFill="1" applyBorder="1" applyAlignment="1">
      <alignment horizontal="center"/>
    </xf>
    <xf numFmtId="0" fontId="18" fillId="6" borderId="53" xfId="0" applyFont="1" applyFill="1" applyBorder="1" applyAlignment="1">
      <alignment horizontal="center" wrapText="1"/>
    </xf>
    <xf numFmtId="0" fontId="18" fillId="6" borderId="54" xfId="0" applyFont="1" applyFill="1" applyBorder="1" applyAlignment="1">
      <alignment horizontal="center" wrapText="1"/>
    </xf>
    <xf numFmtId="0" fontId="18" fillId="6" borderId="55" xfId="0" applyFont="1" applyFill="1" applyBorder="1" applyAlignment="1">
      <alignment horizontal="center" wrapText="1"/>
    </xf>
    <xf numFmtId="0" fontId="55" fillId="0" borderId="167" xfId="0" applyFont="1" applyBorder="1" applyAlignment="1">
      <alignment horizontal="center" vertical="center"/>
    </xf>
    <xf numFmtId="0" fontId="55" fillId="0" borderId="169" xfId="0" applyFont="1" applyBorder="1" applyAlignment="1">
      <alignment horizontal="center" vertical="center"/>
    </xf>
    <xf numFmtId="10" fontId="56" fillId="7" borderId="168" xfId="0" applyNumberFormat="1" applyFont="1" applyFill="1" applyBorder="1" applyAlignment="1">
      <alignment horizontal="center" vertical="center"/>
    </xf>
    <xf numFmtId="10" fontId="56" fillId="7" borderId="170" xfId="0" applyNumberFormat="1" applyFont="1" applyFill="1" applyBorder="1" applyAlignment="1">
      <alignment horizontal="center" vertical="center"/>
    </xf>
    <xf numFmtId="0" fontId="0" fillId="0" borderId="53" xfId="0" applyBorder="1" applyAlignment="1">
      <alignment horizontal="center" wrapText="1"/>
    </xf>
    <xf numFmtId="0" fontId="0" fillId="0" borderId="87" xfId="0" applyBorder="1" applyAlignment="1">
      <alignment horizontal="center" wrapText="1"/>
    </xf>
    <xf numFmtId="0" fontId="0" fillId="0" borderId="86" xfId="0" applyBorder="1" applyAlignment="1">
      <alignment horizontal="center" wrapText="1"/>
    </xf>
    <xf numFmtId="164" fontId="0" fillId="0" borderId="137" xfId="1" applyNumberFormat="1" applyFont="1" applyBorder="1" applyAlignment="1">
      <alignment horizontal="center" wrapText="1"/>
    </xf>
    <xf numFmtId="164" fontId="0" fillId="0" borderId="180" xfId="1" applyNumberFormat="1" applyFont="1" applyBorder="1" applyAlignment="1">
      <alignment horizontal="center" wrapText="1"/>
    </xf>
    <xf numFmtId="164" fontId="0" fillId="0" borderId="0" xfId="0" applyNumberFormat="1" applyAlignment="1">
      <alignment horizontal="center"/>
    </xf>
    <xf numFmtId="0" fontId="0" fillId="0" borderId="0" xfId="0" applyAlignment="1">
      <alignment horizontal="center"/>
    </xf>
    <xf numFmtId="0" fontId="0" fillId="0" borderId="61" xfId="0" applyBorder="1" applyAlignment="1">
      <alignment horizontal="left"/>
    </xf>
    <xf numFmtId="0" fontId="32" fillId="0" borderId="92" xfId="0" applyFont="1" applyBorder="1" applyAlignment="1">
      <alignment horizontal="center" vertical="center" wrapText="1"/>
    </xf>
    <xf numFmtId="0" fontId="32" fillId="0" borderId="96" xfId="0" applyFont="1" applyBorder="1" applyAlignment="1">
      <alignment horizontal="center" vertical="center" wrapText="1"/>
    </xf>
    <xf numFmtId="0" fontId="32" fillId="0" borderId="99" xfId="0" applyFont="1" applyBorder="1" applyAlignment="1">
      <alignment horizontal="center" vertical="center" wrapText="1"/>
    </xf>
    <xf numFmtId="0" fontId="0" fillId="0" borderId="92" xfId="0" applyBorder="1" applyAlignment="1">
      <alignment horizontal="center" vertical="center" wrapText="1"/>
    </xf>
    <xf numFmtId="0" fontId="0" fillId="0" borderId="96" xfId="0" applyBorder="1" applyAlignment="1">
      <alignment horizontal="center" vertical="center" wrapText="1"/>
    </xf>
    <xf numFmtId="0" fontId="0" fillId="0" borderId="99" xfId="0" applyBorder="1" applyAlignment="1">
      <alignment horizontal="center" vertical="center" wrapText="1"/>
    </xf>
    <xf numFmtId="0" fontId="0" fillId="10" borderId="93" xfId="0" applyFill="1" applyBorder="1" applyAlignment="1">
      <alignment horizontal="left" vertical="top" wrapText="1"/>
    </xf>
    <xf numFmtId="0" fontId="0" fillId="10" borderId="94" xfId="0" applyFill="1" applyBorder="1" applyAlignment="1">
      <alignment horizontal="left" vertical="top" wrapText="1"/>
    </xf>
    <xf numFmtId="0" fontId="0" fillId="10" borderId="95" xfId="0" applyFill="1" applyBorder="1" applyAlignment="1">
      <alignment horizontal="left" vertical="top" wrapText="1"/>
    </xf>
    <xf numFmtId="0" fontId="0" fillId="10" borderId="97" xfId="0" applyFill="1" applyBorder="1" applyAlignment="1">
      <alignment horizontal="left" vertical="top" wrapText="1"/>
    </xf>
    <xf numFmtId="0" fontId="0" fillId="10" borderId="0" xfId="0" applyFill="1" applyAlignment="1">
      <alignment horizontal="left" vertical="top" wrapText="1"/>
    </xf>
    <xf numFmtId="0" fontId="0" fillId="10" borderId="98" xfId="0" applyFill="1" applyBorder="1" applyAlignment="1">
      <alignment horizontal="left" vertical="top" wrapText="1"/>
    </xf>
    <xf numFmtId="0" fontId="0" fillId="10" borderId="100" xfId="0" applyFill="1" applyBorder="1" applyAlignment="1">
      <alignment horizontal="left" vertical="top" wrapText="1"/>
    </xf>
    <xf numFmtId="0" fontId="0" fillId="10" borderId="101" xfId="0" applyFill="1" applyBorder="1" applyAlignment="1">
      <alignment horizontal="left" vertical="top" wrapText="1"/>
    </xf>
    <xf numFmtId="0" fontId="0" fillId="10" borderId="102" xfId="0" applyFill="1" applyBorder="1" applyAlignment="1">
      <alignment horizontal="left" vertical="top" wrapText="1"/>
    </xf>
    <xf numFmtId="0" fontId="18" fillId="0" borderId="0" xfId="0" applyFont="1" applyAlignment="1">
      <alignment horizontal="center" wrapText="1"/>
    </xf>
    <xf numFmtId="0" fontId="18" fillId="0" borderId="0" xfId="0" applyFont="1" applyAlignment="1">
      <alignment horizontal="center" vertical="center" wrapText="1"/>
    </xf>
    <xf numFmtId="0" fontId="13" fillId="9" borderId="91" xfId="4" applyAlignment="1">
      <alignment horizontal="right" vertical="center"/>
    </xf>
    <xf numFmtId="0" fontId="18" fillId="0" borderId="61" xfId="0" applyFont="1" applyBorder="1" applyAlignment="1">
      <alignment horizontal="center"/>
    </xf>
    <xf numFmtId="0" fontId="18" fillId="16" borderId="163" xfId="0" applyFont="1" applyFill="1" applyBorder="1" applyAlignment="1">
      <alignment horizontal="center"/>
    </xf>
    <xf numFmtId="0" fontId="18" fillId="16" borderId="164" xfId="0" applyFont="1" applyFill="1" applyBorder="1" applyAlignment="1">
      <alignment horizontal="center"/>
    </xf>
    <xf numFmtId="0" fontId="18" fillId="17" borderId="163" xfId="0" applyFont="1" applyFill="1" applyBorder="1" applyAlignment="1">
      <alignment horizontal="center"/>
    </xf>
    <xf numFmtId="0" fontId="18" fillId="17" borderId="164" xfId="0" applyFont="1" applyFill="1" applyBorder="1" applyAlignment="1">
      <alignment horizontal="center"/>
    </xf>
    <xf numFmtId="0" fontId="0" fillId="0" borderId="179" xfId="0" applyBorder="1" applyAlignment="1">
      <alignment horizontal="left" vertical="top"/>
    </xf>
    <xf numFmtId="0" fontId="0" fillId="0" borderId="112" xfId="0" applyBorder="1" applyAlignment="1">
      <alignment horizontal="left" vertical="top"/>
    </xf>
    <xf numFmtId="0" fontId="0" fillId="0" borderId="63" xfId="0" applyBorder="1" applyAlignment="1">
      <alignment horizontal="left" vertical="top"/>
    </xf>
    <xf numFmtId="0" fontId="0" fillId="13" borderId="53" xfId="0" applyFill="1" applyBorder="1" applyAlignment="1">
      <alignment horizontal="center"/>
    </xf>
    <xf numFmtId="0" fontId="0" fillId="13" borderId="54" xfId="0" applyFill="1" applyBorder="1" applyAlignment="1">
      <alignment horizontal="center"/>
    </xf>
    <xf numFmtId="0" fontId="55" fillId="0" borderId="167" xfId="0" applyFont="1" applyBorder="1" applyAlignment="1">
      <alignment horizontal="center" vertical="center" wrapText="1"/>
    </xf>
    <xf numFmtId="0" fontId="55" fillId="0" borderId="169" xfId="0" applyFont="1" applyBorder="1" applyAlignment="1">
      <alignment horizontal="center" vertical="center" wrapText="1"/>
    </xf>
    <xf numFmtId="0" fontId="18" fillId="11" borderId="53" xfId="0" applyFont="1" applyFill="1" applyBorder="1" applyAlignment="1">
      <alignment horizontal="center" wrapText="1"/>
    </xf>
    <xf numFmtId="0" fontId="18" fillId="11" borderId="54" xfId="0" applyFont="1" applyFill="1" applyBorder="1" applyAlignment="1">
      <alignment horizontal="center" wrapText="1"/>
    </xf>
    <xf numFmtId="0" fontId="18" fillId="11" borderId="55" xfId="0" applyFont="1" applyFill="1" applyBorder="1" applyAlignment="1">
      <alignment horizontal="center" wrapText="1"/>
    </xf>
    <xf numFmtId="0" fontId="53" fillId="0" borderId="0" xfId="0" applyFont="1" applyAlignment="1">
      <alignment horizontal="center"/>
    </xf>
    <xf numFmtId="0" fontId="52" fillId="0" borderId="0" xfId="0" applyFont="1" applyAlignment="1">
      <alignment horizontal="center"/>
    </xf>
    <xf numFmtId="0" fontId="51" fillId="0" borderId="0" xfId="0" applyFont="1" applyAlignment="1">
      <alignment horizontal="center"/>
    </xf>
  </cellXfs>
  <cellStyles count="8">
    <cellStyle name="20% - Accent1" xfId="5" builtinId="30"/>
    <cellStyle name="20% - Accent4" xfId="6" builtinId="42"/>
    <cellStyle name="Check Cell" xfId="4" builtinId="23"/>
    <cellStyle name="Comma" xfId="3" builtinId="3"/>
    <cellStyle name="Currency" xfId="1" builtinId="4"/>
    <cellStyle name="Hyperlink" xfId="7" builtinId="8"/>
    <cellStyle name="Normal" xfId="0" builtinId="0"/>
    <cellStyle name="Percent" xfId="2" builtinId="5"/>
  </cellStyles>
  <dxfs count="55">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theme="5" tint="-0.24994659260841701"/>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border>
        <right style="thin">
          <color rgb="FF353F5B"/>
        </right>
        <vertical/>
        <horizontal/>
      </border>
    </dxf>
    <dxf>
      <border>
        <left style="thin">
          <color rgb="FF353F5B"/>
        </left>
        <right style="thin">
          <color rgb="FF353F5B"/>
        </right>
        <bottom style="thin">
          <color rgb="FF353F5B"/>
        </bottom>
        <vertical/>
        <horizontal/>
      </border>
    </dxf>
    <dxf>
      <font>
        <color rgb="FF353F5B"/>
      </font>
    </dxf>
    <dxf>
      <border>
        <left style="thin">
          <color rgb="FF353F5B"/>
        </left>
        <vertical/>
        <horizontal/>
      </border>
    </dxf>
    <dxf>
      <border>
        <right style="thin">
          <color rgb="FF353F5B"/>
        </right>
        <vertical/>
        <horizontal/>
      </border>
    </dxf>
    <dxf>
      <border>
        <left style="thin">
          <color rgb="FF353F5B"/>
        </left>
        <right style="thin">
          <color rgb="FF353F5B"/>
        </right>
        <bottom style="thin">
          <color rgb="FF353F5B"/>
        </bottom>
        <vertical/>
        <horizontal/>
      </border>
    </dxf>
    <dxf>
      <font>
        <color rgb="FF353F5B"/>
      </font>
    </dxf>
    <dxf>
      <border>
        <left style="thin">
          <color rgb="FF353F5B"/>
        </left>
        <vertical/>
        <horizontal/>
      </border>
    </dxf>
  </dxfs>
  <tableStyles count="0" defaultTableStyle="TableStyleMedium2" defaultPivotStyle="PivotStyleLight16"/>
  <colors>
    <mruColors>
      <color rgb="FF383F5D"/>
      <color rgb="FFFE0AFE"/>
      <color rgb="FF00FA73"/>
      <color rgb="FF00E7E3"/>
      <color rgb="FFFD3232"/>
      <color rgb="FFCDD1E1"/>
      <color rgb="FF001973"/>
      <color rgb="FFFF8001"/>
      <color rgb="FFFFCB97"/>
      <color rgb="FFF2D1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D3408430"/></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11</xdr:col>
      <xdr:colOff>152890</xdr:colOff>
      <xdr:row>2</xdr:row>
      <xdr:rowOff>17872</xdr:rowOff>
    </xdr:from>
    <xdr:to>
      <xdr:col>18</xdr:col>
      <xdr:colOff>117834</xdr:colOff>
      <xdr:row>4</xdr:row>
      <xdr:rowOff>134973</xdr:rowOff>
    </xdr:to>
    <xdr:sp macro="" textlink="">
      <xdr:nvSpPr>
        <xdr:cNvPr id="13" name="Text Box 2">
          <a:extLst>
            <a:ext uri="{FF2B5EF4-FFF2-40B4-BE49-F238E27FC236}">
              <a16:creationId xmlns:a16="http://schemas.microsoft.com/office/drawing/2014/main" id="{00000000-0008-0000-0000-00000D000000}"/>
            </a:ext>
          </a:extLst>
        </xdr:cNvPr>
        <xdr:cNvSpPr txBox="1">
          <a:spLocks noChangeArrowheads="1"/>
        </xdr:cNvSpPr>
      </xdr:nvSpPr>
      <xdr:spPr bwMode="auto">
        <a:xfrm>
          <a:off x="13507529" y="283001"/>
          <a:ext cx="4678346" cy="49024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en-GB" sz="3600" b="1" u="none">
              <a:solidFill>
                <a:srgbClr val="FD3232"/>
              </a:solidFill>
              <a:effectLst/>
              <a:uFill>
                <a:solidFill>
                  <a:srgbClr val="0093D7"/>
                </a:solidFill>
              </a:uFill>
              <a:latin typeface="Calibri" panose="020F0502020204030204" pitchFamily="34" charset="0"/>
              <a:ea typeface="Calibri" panose="020F0502020204030204" pitchFamily="34" charset="0"/>
              <a:cs typeface="Times New Roman" panose="02020603050405020304" pitchFamily="18" charset="0"/>
            </a:rPr>
            <a:t>PORTFOLIO SCHEDULE</a:t>
          </a:r>
          <a:endParaRPr lang="en-GB" sz="3600" u="none">
            <a:solidFill>
              <a:srgbClr val="FD3232"/>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216042</xdr:colOff>
      <xdr:row>1</xdr:row>
      <xdr:rowOff>1</xdr:rowOff>
    </xdr:from>
    <xdr:to>
      <xdr:col>1</xdr:col>
      <xdr:colOff>2412585</xdr:colOff>
      <xdr:row>5</xdr:row>
      <xdr:rowOff>169093</xdr:rowOff>
    </xdr:to>
    <xdr:pic>
      <xdr:nvPicPr>
        <xdr:cNvPr id="7" name="Picture 6" descr="image003">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253" y="78558"/>
          <a:ext cx="2196543" cy="92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66</xdr:col>
      <xdr:colOff>57150</xdr:colOff>
      <xdr:row>2</xdr:row>
      <xdr:rowOff>57150</xdr:rowOff>
    </xdr:from>
    <xdr:to>
      <xdr:col>92</xdr:col>
      <xdr:colOff>99173</xdr:colOff>
      <xdr:row>4</xdr:row>
      <xdr:rowOff>174251</xdr:rowOff>
    </xdr:to>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12649200" y="323850"/>
          <a:ext cx="4995023" cy="498101"/>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en-GB" sz="3600" b="1" u="none">
              <a:solidFill>
                <a:srgbClr val="FE0AFE"/>
              </a:solidFill>
              <a:effectLst/>
              <a:uFill>
                <a:solidFill>
                  <a:srgbClr val="0093D7"/>
                </a:solidFill>
              </a:uFill>
              <a:latin typeface="Calibri" panose="020F0502020204030204" pitchFamily="34" charset="0"/>
              <a:ea typeface="Calibri" panose="020F0502020204030204" pitchFamily="34" charset="0"/>
              <a:cs typeface="Times New Roman" panose="02020603050405020304" pitchFamily="18" charset="0"/>
            </a:rPr>
            <a:t>PORTFOLIO DOCUMENTS</a:t>
          </a:r>
          <a:endParaRPr lang="en-GB" sz="3600" u="none">
            <a:solidFill>
              <a:srgbClr val="FE0AFE"/>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0</xdr:colOff>
      <xdr:row>1</xdr:row>
      <xdr:rowOff>0</xdr:rowOff>
    </xdr:from>
    <xdr:to>
      <xdr:col>13</xdr:col>
      <xdr:colOff>63300</xdr:colOff>
      <xdr:row>5</xdr:row>
      <xdr:rowOff>163200</xdr:rowOff>
    </xdr:to>
    <xdr:pic>
      <xdr:nvPicPr>
        <xdr:cNvPr id="9" name="Picture 2" descr="image002">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76200"/>
          <a:ext cx="2158800" cy="92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75</xdr:col>
      <xdr:colOff>142875</xdr:colOff>
      <xdr:row>2</xdr:row>
      <xdr:rowOff>57150</xdr:rowOff>
    </xdr:from>
    <xdr:to>
      <xdr:col>92</xdr:col>
      <xdr:colOff>99174</xdr:colOff>
      <xdr:row>4</xdr:row>
      <xdr:rowOff>174251</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14449425" y="323850"/>
          <a:ext cx="3194799" cy="498101"/>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en-GB" sz="3600" b="1" u="none">
              <a:solidFill>
                <a:srgbClr val="00E7E3"/>
              </a:solidFill>
              <a:effectLst/>
              <a:uFill>
                <a:solidFill>
                  <a:srgbClr val="0093D7"/>
                </a:solidFill>
              </a:uFill>
              <a:latin typeface="Calibri" panose="020F0502020204030204" pitchFamily="34" charset="0"/>
              <a:ea typeface="Calibri" panose="020F0502020204030204" pitchFamily="34" charset="0"/>
              <a:cs typeface="Times New Roman" panose="02020603050405020304" pitchFamily="18" charset="0"/>
            </a:rPr>
            <a:t>BUSINESS PLAN</a:t>
          </a:r>
          <a:endParaRPr lang="en-GB" sz="3600" u="none">
            <a:solidFill>
              <a:srgbClr val="00E7E3"/>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13</xdr:col>
          <xdr:colOff>19050</xdr:colOff>
          <xdr:row>7</xdr:row>
          <xdr:rowOff>259080</xdr:rowOff>
        </xdr:from>
        <xdr:to>
          <xdr:col>14</xdr:col>
          <xdr:colOff>133350</xdr:colOff>
          <xdr:row>8</xdr:row>
          <xdr:rowOff>201930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7</xdr:row>
          <xdr:rowOff>247650</xdr:rowOff>
        </xdr:from>
        <xdr:to>
          <xdr:col>26</xdr:col>
          <xdr:colOff>133350</xdr:colOff>
          <xdr:row>8</xdr:row>
          <xdr:rowOff>201930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247650</xdr:rowOff>
        </xdr:from>
        <xdr:to>
          <xdr:col>2</xdr:col>
          <xdr:colOff>125730</xdr:colOff>
          <xdr:row>8</xdr:row>
          <xdr:rowOff>209550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182880</xdr:rowOff>
        </xdr:from>
        <xdr:to>
          <xdr:col>2</xdr:col>
          <xdr:colOff>133350</xdr:colOff>
          <xdr:row>16</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190500</xdr:rowOff>
        </xdr:from>
        <xdr:to>
          <xdr:col>2</xdr:col>
          <xdr:colOff>133350</xdr:colOff>
          <xdr:row>14</xdr:row>
          <xdr:rowOff>190500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209550</xdr:rowOff>
        </xdr:from>
        <xdr:to>
          <xdr:col>14</xdr:col>
          <xdr:colOff>133350</xdr:colOff>
          <xdr:row>15</xdr:row>
          <xdr:rowOff>11430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13</xdr:row>
          <xdr:rowOff>220980</xdr:rowOff>
        </xdr:from>
        <xdr:to>
          <xdr:col>26</xdr:col>
          <xdr:colOff>133350</xdr:colOff>
          <xdr:row>15</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30480</xdr:colOff>
          <xdr:row>18</xdr:row>
          <xdr:rowOff>11430</xdr:rowOff>
        </xdr:from>
        <xdr:to>
          <xdr:col>71</xdr:col>
          <xdr:colOff>144780</xdr:colOff>
          <xdr:row>19</xdr:row>
          <xdr:rowOff>11430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18</xdr:row>
          <xdr:rowOff>11430</xdr:rowOff>
        </xdr:from>
        <xdr:to>
          <xdr:col>49</xdr:col>
          <xdr:colOff>133350</xdr:colOff>
          <xdr:row>19</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19050</xdr:colOff>
          <xdr:row>18</xdr:row>
          <xdr:rowOff>19050</xdr:rowOff>
        </xdr:from>
        <xdr:to>
          <xdr:col>63</xdr:col>
          <xdr:colOff>133350</xdr:colOff>
          <xdr:row>19</xdr:row>
          <xdr:rowOff>11430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30480</xdr:colOff>
          <xdr:row>18</xdr:row>
          <xdr:rowOff>19050</xdr:rowOff>
        </xdr:from>
        <xdr:to>
          <xdr:col>78</xdr:col>
          <xdr:colOff>144780</xdr:colOff>
          <xdr:row>19</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19</xdr:row>
          <xdr:rowOff>0</xdr:rowOff>
        </xdr:from>
        <xdr:to>
          <xdr:col>49</xdr:col>
          <xdr:colOff>133350</xdr:colOff>
          <xdr:row>20</xdr:row>
          <xdr:rowOff>11430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19050</xdr:colOff>
          <xdr:row>18</xdr:row>
          <xdr:rowOff>228600</xdr:rowOff>
        </xdr:from>
        <xdr:to>
          <xdr:col>63</xdr:col>
          <xdr:colOff>133350</xdr:colOff>
          <xdr:row>19</xdr:row>
          <xdr:rowOff>209550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30480</xdr:colOff>
          <xdr:row>18</xdr:row>
          <xdr:rowOff>228600</xdr:rowOff>
        </xdr:from>
        <xdr:to>
          <xdr:col>78</xdr:col>
          <xdr:colOff>144780</xdr:colOff>
          <xdr:row>19</xdr:row>
          <xdr:rowOff>209550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18</xdr:row>
          <xdr:rowOff>220980</xdr:rowOff>
        </xdr:from>
        <xdr:to>
          <xdr:col>41</xdr:col>
          <xdr:colOff>133350</xdr:colOff>
          <xdr:row>19</xdr:row>
          <xdr:rowOff>209550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xdr:row>
          <xdr:rowOff>228600</xdr:rowOff>
        </xdr:from>
        <xdr:to>
          <xdr:col>2</xdr:col>
          <xdr:colOff>144780</xdr:colOff>
          <xdr:row>23</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xdr:row>
          <xdr:rowOff>190500</xdr:rowOff>
        </xdr:from>
        <xdr:to>
          <xdr:col>2</xdr:col>
          <xdr:colOff>133350</xdr:colOff>
          <xdr:row>24</xdr:row>
          <xdr:rowOff>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21</xdr:row>
          <xdr:rowOff>228600</xdr:rowOff>
        </xdr:from>
        <xdr:to>
          <xdr:col>26</xdr:col>
          <xdr:colOff>133350</xdr:colOff>
          <xdr:row>22</xdr:row>
          <xdr:rowOff>201930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220980</xdr:rowOff>
        </xdr:from>
        <xdr:to>
          <xdr:col>14</xdr:col>
          <xdr:colOff>144780</xdr:colOff>
          <xdr:row>22</xdr:row>
          <xdr:rowOff>201930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22</xdr:row>
          <xdr:rowOff>201930</xdr:rowOff>
        </xdr:from>
        <xdr:to>
          <xdr:col>14</xdr:col>
          <xdr:colOff>133350</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xdr:colOff>
          <xdr:row>18</xdr:row>
          <xdr:rowOff>209550</xdr:rowOff>
        </xdr:from>
        <xdr:to>
          <xdr:col>38</xdr:col>
          <xdr:colOff>125730</xdr:colOff>
          <xdr:row>19</xdr:row>
          <xdr:rowOff>209550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0</xdr:row>
      <xdr:rowOff>76199</xdr:rowOff>
    </xdr:from>
    <xdr:to>
      <xdr:col>13</xdr:col>
      <xdr:colOff>44722</xdr:colOff>
      <xdr:row>5</xdr:row>
      <xdr:rowOff>163199</xdr:rowOff>
    </xdr:to>
    <xdr:pic>
      <xdr:nvPicPr>
        <xdr:cNvPr id="30" name="Picture 29" descr="image001">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76199"/>
          <a:ext cx="2140222" cy="92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68</xdr:col>
      <xdr:colOff>0</xdr:colOff>
      <xdr:row>2</xdr:row>
      <xdr:rowOff>57150</xdr:rowOff>
    </xdr:from>
    <xdr:to>
      <xdr:col>93</xdr:col>
      <xdr:colOff>51548</xdr:colOff>
      <xdr:row>4</xdr:row>
      <xdr:rowOff>174251</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12973050" y="323850"/>
          <a:ext cx="4966448" cy="498101"/>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en-GB" sz="3600" b="1" u="none">
              <a:solidFill>
                <a:srgbClr val="00FA73"/>
              </a:solidFill>
              <a:effectLst/>
              <a:uFill>
                <a:solidFill>
                  <a:srgbClr val="0093D7"/>
                </a:solidFill>
              </a:uFill>
              <a:latin typeface="Calibri" panose="020F0502020204030204" pitchFamily="34" charset="0"/>
              <a:ea typeface="Calibri" panose="020F0502020204030204" pitchFamily="34" charset="0"/>
              <a:cs typeface="Times New Roman" panose="02020603050405020304" pitchFamily="18" charset="0"/>
            </a:rPr>
            <a:t>CASHFLOW</a:t>
          </a:r>
          <a:r>
            <a:rPr lang="en-GB" sz="3600" b="1" u="none" baseline="0">
              <a:solidFill>
                <a:srgbClr val="00FA73"/>
              </a:solidFill>
              <a:effectLst/>
              <a:uFill>
                <a:solidFill>
                  <a:srgbClr val="0093D7"/>
                </a:solidFill>
              </a:uFill>
              <a:latin typeface="Calibri" panose="020F0502020204030204" pitchFamily="34" charset="0"/>
              <a:ea typeface="Calibri" panose="020F0502020204030204" pitchFamily="34" charset="0"/>
              <a:cs typeface="Times New Roman" panose="02020603050405020304" pitchFamily="18" charset="0"/>
            </a:rPr>
            <a:t> STATEMENT</a:t>
          </a:r>
          <a:endParaRPr lang="en-GB" sz="3600" u="none">
            <a:solidFill>
              <a:srgbClr val="00FA73"/>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2</xdr:col>
      <xdr:colOff>0</xdr:colOff>
      <xdr:row>1</xdr:row>
      <xdr:rowOff>0</xdr:rowOff>
    </xdr:from>
    <xdr:to>
      <xdr:col>13</xdr:col>
      <xdr:colOff>46500</xdr:colOff>
      <xdr:row>5</xdr:row>
      <xdr:rowOff>163200</xdr:rowOff>
    </xdr:to>
    <xdr:pic>
      <xdr:nvPicPr>
        <xdr:cNvPr id="9" name="Picture 8" descr="cid:image009.png@01D7E082.D3408430">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76200"/>
          <a:ext cx="2142000" cy="9252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70</xdr:col>
      <xdr:colOff>85725</xdr:colOff>
      <xdr:row>2</xdr:row>
      <xdr:rowOff>57150</xdr:rowOff>
    </xdr:from>
    <xdr:to>
      <xdr:col>92</xdr:col>
      <xdr:colOff>99173</xdr:colOff>
      <xdr:row>4</xdr:row>
      <xdr:rowOff>174251</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13439775" y="323850"/>
          <a:ext cx="4204448" cy="498101"/>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en-GB" sz="3600" b="1" u="none">
              <a:solidFill>
                <a:srgbClr val="FE0AFE"/>
              </a:solidFill>
              <a:effectLst/>
              <a:uFill>
                <a:solidFill>
                  <a:srgbClr val="0093D7"/>
                </a:solidFill>
              </a:uFill>
              <a:latin typeface="Calibri" panose="020F0502020204030204" pitchFamily="34" charset="0"/>
              <a:ea typeface="Calibri" panose="020F0502020204030204" pitchFamily="34" charset="0"/>
              <a:cs typeface="Times New Roman" panose="02020603050405020304" pitchFamily="18" charset="0"/>
            </a:rPr>
            <a:t>ASSETS</a:t>
          </a:r>
          <a:r>
            <a:rPr lang="en-GB" sz="3600" b="1" u="none" baseline="0">
              <a:solidFill>
                <a:srgbClr val="FE0AFE"/>
              </a:solidFill>
              <a:effectLst/>
              <a:uFill>
                <a:solidFill>
                  <a:srgbClr val="0093D7"/>
                </a:solidFill>
              </a:uFill>
              <a:latin typeface="Calibri" panose="020F0502020204030204" pitchFamily="34" charset="0"/>
              <a:ea typeface="Calibri" panose="020F0502020204030204" pitchFamily="34" charset="0"/>
              <a:cs typeface="Times New Roman" panose="02020603050405020304" pitchFamily="18" charset="0"/>
            </a:rPr>
            <a:t> &amp; LIABILITIES</a:t>
          </a:r>
          <a:endParaRPr lang="en-GB" sz="3600" u="none">
            <a:solidFill>
              <a:srgbClr val="FE0AFE"/>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0</xdr:colOff>
      <xdr:row>1</xdr:row>
      <xdr:rowOff>0</xdr:rowOff>
    </xdr:from>
    <xdr:to>
      <xdr:col>13</xdr:col>
      <xdr:colOff>63300</xdr:colOff>
      <xdr:row>5</xdr:row>
      <xdr:rowOff>163200</xdr:rowOff>
    </xdr:to>
    <xdr:pic>
      <xdr:nvPicPr>
        <xdr:cNvPr id="8" name="Picture 2" descr="image002">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76200"/>
          <a:ext cx="2158800" cy="92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152401</xdr:colOff>
      <xdr:row>0</xdr:row>
      <xdr:rowOff>28575</xdr:rowOff>
    </xdr:from>
    <xdr:to>
      <xdr:col>25</xdr:col>
      <xdr:colOff>76200</xdr:colOff>
      <xdr:row>6</xdr:row>
      <xdr:rowOff>161925</xdr:rowOff>
    </xdr:to>
    <xdr:pic>
      <xdr:nvPicPr>
        <xdr:cNvPr id="2" name="Picture 1">
          <a:extLst>
            <a:ext uri="{FF2B5EF4-FFF2-40B4-BE49-F238E27FC236}">
              <a16:creationId xmlns:a16="http://schemas.microsoft.com/office/drawing/2014/main" id="{00000000-0008-0000-06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1377"/>
        <a:stretch/>
      </xdr:blipFill>
      <xdr:spPr bwMode="auto">
        <a:xfrm>
          <a:off x="14449426" y="28575"/>
          <a:ext cx="3933824" cy="1343025"/>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Pfdocs@themortgagelender.com"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D3232"/>
    <pageSetUpPr fitToPage="1"/>
  </sheetPr>
  <dimension ref="B1:Q161"/>
  <sheetViews>
    <sheetView showGridLines="0" zoomScale="97" zoomScaleNormal="97" workbookViewId="0">
      <pane ySplit="10" topLeftCell="A11" activePane="bottomLeft" state="frozen"/>
      <selection pane="bottomLeft" activeCell="B11" sqref="B11"/>
    </sheetView>
  </sheetViews>
  <sheetFormatPr defaultColWidth="2.83984375" defaultRowHeight="14.4"/>
  <cols>
    <col min="1" max="1" width="3.15625" customWidth="1"/>
    <col min="2" max="2" width="37.15625" style="381" customWidth="1"/>
    <col min="3" max="4" width="11.41796875" customWidth="1"/>
    <col min="5" max="5" width="28.578125" customWidth="1"/>
    <col min="6" max="6" width="25.68359375" customWidth="1"/>
    <col min="7" max="7" width="28.578125" customWidth="1"/>
    <col min="8" max="8" width="14.26171875" customWidth="1"/>
    <col min="9" max="9" width="11.26171875" style="474" customWidth="1"/>
    <col min="10" max="13" width="14.26171875" customWidth="1"/>
    <col min="14" max="14" width="11.41796875" customWidth="1"/>
    <col min="15" max="15" width="5.41796875" bestFit="1" customWidth="1"/>
    <col min="16" max="16" width="11.41796875" customWidth="1"/>
    <col min="17" max="17" width="10.83984375" customWidth="1"/>
  </cols>
  <sheetData>
    <row r="1" spans="2:17" ht="6" customHeight="1">
      <c r="B1" s="451"/>
      <c r="C1" s="452"/>
      <c r="D1" s="452"/>
      <c r="E1" s="452"/>
      <c r="F1" s="452"/>
      <c r="G1" s="452"/>
      <c r="H1" s="452"/>
      <c r="I1" s="452"/>
      <c r="J1" s="452"/>
      <c r="K1" s="452"/>
      <c r="L1" s="452"/>
      <c r="M1" s="452"/>
      <c r="N1" s="452"/>
      <c r="O1" s="452"/>
      <c r="P1" s="452"/>
      <c r="Q1" s="452"/>
    </row>
    <row r="2" spans="2:17">
      <c r="B2" s="456"/>
      <c r="C2" s="452"/>
      <c r="D2" s="452"/>
      <c r="E2" s="452"/>
      <c r="F2" s="452"/>
      <c r="G2" s="452"/>
      <c r="H2" s="452"/>
      <c r="I2" s="452"/>
      <c r="J2" s="452"/>
      <c r="K2" s="452"/>
      <c r="L2" s="452"/>
      <c r="M2" s="452"/>
      <c r="N2" s="452"/>
      <c r="O2" s="452"/>
      <c r="P2" s="452"/>
      <c r="Q2" s="452"/>
    </row>
    <row r="3" spans="2:17">
      <c r="B3" s="451"/>
      <c r="C3" s="452"/>
      <c r="D3" s="452"/>
      <c r="E3" s="452"/>
      <c r="F3" s="452"/>
      <c r="G3" s="452"/>
      <c r="H3" s="452"/>
      <c r="I3" s="452"/>
      <c r="J3" s="452"/>
      <c r="K3" s="452"/>
      <c r="L3" s="452"/>
      <c r="M3" s="452"/>
      <c r="N3" s="452"/>
      <c r="O3" s="452"/>
      <c r="P3" s="452"/>
      <c r="Q3" s="452"/>
    </row>
    <row r="4" spans="2:17">
      <c r="B4" s="451"/>
      <c r="C4" s="452"/>
      <c r="D4" s="452"/>
      <c r="E4" s="452"/>
      <c r="F4" s="452"/>
      <c r="G4" s="452"/>
      <c r="H4" s="452"/>
      <c r="I4" s="452"/>
      <c r="J4" s="452"/>
      <c r="K4" s="452"/>
      <c r="L4" s="452"/>
      <c r="M4" s="452"/>
      <c r="N4" s="452"/>
      <c r="O4" s="452"/>
      <c r="P4" s="452"/>
      <c r="Q4" s="452"/>
    </row>
    <row r="5" spans="2:17" ht="15.6">
      <c r="B5" s="451"/>
      <c r="C5" s="452"/>
      <c r="D5" s="452"/>
      <c r="E5" s="452"/>
      <c r="F5" s="452"/>
      <c r="G5" s="452"/>
      <c r="H5" s="452"/>
      <c r="I5" s="452"/>
      <c r="J5" s="452"/>
      <c r="K5" s="452"/>
      <c r="L5" s="452"/>
      <c r="M5" s="452"/>
      <c r="N5" s="452"/>
      <c r="O5" s="452"/>
      <c r="P5" s="453"/>
      <c r="Q5" s="452"/>
    </row>
    <row r="6" spans="2:17" ht="15.75" customHeight="1">
      <c r="B6" s="451"/>
      <c r="C6" s="452"/>
      <c r="D6" s="452"/>
      <c r="E6" s="452"/>
      <c r="F6" s="452"/>
      <c r="G6" s="452"/>
      <c r="H6" s="452"/>
      <c r="I6" s="452"/>
      <c r="J6" s="452"/>
      <c r="K6" s="452"/>
      <c r="L6" s="452"/>
      <c r="M6" s="452"/>
      <c r="N6" s="481" t="s">
        <v>0</v>
      </c>
      <c r="O6" s="481"/>
      <c r="P6" s="481"/>
      <c r="Q6" s="481"/>
    </row>
    <row r="7" spans="2:17" ht="15" customHeight="1">
      <c r="B7" s="480" t="s">
        <v>266</v>
      </c>
      <c r="C7" s="480"/>
      <c r="D7" s="480"/>
      <c r="E7" s="480"/>
      <c r="F7" s="480"/>
      <c r="G7" s="480"/>
      <c r="H7" s="480"/>
      <c r="I7" s="480"/>
      <c r="J7" s="480"/>
      <c r="K7" s="480"/>
      <c r="L7" s="480"/>
      <c r="M7" s="480"/>
      <c r="N7" s="480"/>
      <c r="O7" s="480"/>
      <c r="P7" s="480"/>
      <c r="Q7" s="479"/>
    </row>
    <row r="8" spans="2:17" ht="15.75" customHeight="1">
      <c r="B8" s="480"/>
      <c r="C8" s="480"/>
      <c r="D8" s="480"/>
      <c r="E8" s="480"/>
      <c r="F8" s="480"/>
      <c r="G8" s="480"/>
      <c r="H8" s="480"/>
      <c r="I8" s="480"/>
      <c r="J8" s="480"/>
      <c r="K8" s="480"/>
      <c r="L8" s="480"/>
      <c r="M8" s="480"/>
      <c r="N8" s="480"/>
      <c r="O8" s="480"/>
      <c r="P8" s="480"/>
      <c r="Q8" s="479"/>
    </row>
    <row r="9" spans="2:17" ht="18.3">
      <c r="B9" s="457" t="s">
        <v>254</v>
      </c>
      <c r="C9" s="454"/>
      <c r="D9" s="454"/>
      <c r="E9" s="454"/>
      <c r="F9" s="454"/>
      <c r="G9" s="454"/>
      <c r="H9" s="454"/>
      <c r="I9" s="455"/>
      <c r="J9" s="452"/>
      <c r="K9" s="452"/>
      <c r="L9" s="452"/>
      <c r="M9" s="452"/>
      <c r="N9" s="452"/>
      <c r="O9" s="452"/>
      <c r="P9" s="452"/>
      <c r="Q9" s="452"/>
    </row>
    <row r="10" spans="2:17" ht="60" customHeight="1">
      <c r="B10" s="458" t="s">
        <v>230</v>
      </c>
      <c r="C10" s="459" t="s">
        <v>231</v>
      </c>
      <c r="D10" s="458" t="s">
        <v>39</v>
      </c>
      <c r="E10" s="458" t="s">
        <v>32</v>
      </c>
      <c r="F10" s="458" t="s">
        <v>18</v>
      </c>
      <c r="G10" s="458" t="s">
        <v>237</v>
      </c>
      <c r="H10" s="458" t="s">
        <v>232</v>
      </c>
      <c r="I10" s="458" t="s">
        <v>306</v>
      </c>
      <c r="J10" s="458" t="s">
        <v>298</v>
      </c>
      <c r="K10" s="458" t="s">
        <v>233</v>
      </c>
      <c r="L10" s="458" t="s">
        <v>234</v>
      </c>
      <c r="M10" s="458" t="s">
        <v>57</v>
      </c>
      <c r="N10" s="458" t="s">
        <v>235</v>
      </c>
      <c r="O10" s="458" t="s">
        <v>236</v>
      </c>
      <c r="P10" s="458" t="s">
        <v>238</v>
      </c>
      <c r="Q10" s="458" t="s">
        <v>295</v>
      </c>
    </row>
    <row r="11" spans="2:17">
      <c r="B11" s="439"/>
      <c r="C11" s="440"/>
      <c r="D11" s="441"/>
      <c r="E11" s="441"/>
      <c r="F11" s="441"/>
      <c r="G11" s="441"/>
      <c r="H11" s="442"/>
      <c r="I11" s="475"/>
      <c r="J11" s="441"/>
      <c r="K11" s="442"/>
      <c r="L11" s="442"/>
      <c r="M11" s="442"/>
      <c r="N11" s="441"/>
      <c r="O11" s="441"/>
      <c r="P11" s="443"/>
      <c r="Q11" s="441"/>
    </row>
    <row r="12" spans="2:17">
      <c r="B12" s="439"/>
      <c r="C12" s="440"/>
      <c r="D12" s="441"/>
      <c r="E12" s="441"/>
      <c r="F12" s="441"/>
      <c r="G12" s="441"/>
      <c r="H12" s="442"/>
      <c r="I12" s="473"/>
      <c r="J12" s="441"/>
      <c r="K12" s="442"/>
      <c r="L12" s="442"/>
      <c r="M12" s="442"/>
      <c r="N12" s="441"/>
      <c r="O12" s="441"/>
      <c r="P12" s="443"/>
      <c r="Q12" s="441"/>
    </row>
    <row r="13" spans="2:17" ht="15" customHeight="1">
      <c r="B13" s="444"/>
      <c r="C13" s="440"/>
      <c r="D13" s="441"/>
      <c r="E13" s="441"/>
      <c r="F13" s="441"/>
      <c r="G13" s="441"/>
      <c r="H13" s="442"/>
      <c r="I13" s="473"/>
      <c r="J13" s="441"/>
      <c r="K13" s="442"/>
      <c r="L13" s="442"/>
      <c r="M13" s="442"/>
      <c r="N13" s="441"/>
      <c r="O13" s="441"/>
      <c r="P13" s="443"/>
      <c r="Q13" s="441"/>
    </row>
    <row r="14" spans="2:17">
      <c r="B14" s="444"/>
      <c r="C14" s="440"/>
      <c r="D14" s="441"/>
      <c r="E14" s="441"/>
      <c r="F14" s="441"/>
      <c r="G14" s="441"/>
      <c r="H14" s="442"/>
      <c r="I14" s="473"/>
      <c r="J14" s="441"/>
      <c r="K14" s="442"/>
      <c r="L14" s="442"/>
      <c r="M14" s="442"/>
      <c r="N14" s="441"/>
      <c r="O14" s="441"/>
      <c r="P14" s="443"/>
      <c r="Q14" s="441"/>
    </row>
    <row r="15" spans="2:17">
      <c r="B15" s="444"/>
      <c r="C15" s="440"/>
      <c r="D15" s="441"/>
      <c r="E15" s="441"/>
      <c r="F15" s="441"/>
      <c r="G15" s="441"/>
      <c r="H15" s="442"/>
      <c r="I15" s="473"/>
      <c r="J15" s="441"/>
      <c r="K15" s="442"/>
      <c r="L15" s="442"/>
      <c r="M15" s="442"/>
      <c r="N15" s="441"/>
      <c r="O15" s="441"/>
      <c r="P15" s="443"/>
      <c r="Q15" s="441"/>
    </row>
    <row r="16" spans="2:17">
      <c r="B16" s="444"/>
      <c r="C16" s="440"/>
      <c r="D16" s="441"/>
      <c r="E16" s="441"/>
      <c r="F16" s="441"/>
      <c r="G16" s="441"/>
      <c r="H16" s="442"/>
      <c r="I16" s="473"/>
      <c r="J16" s="441"/>
      <c r="K16" s="442"/>
      <c r="L16" s="442"/>
      <c r="M16" s="442"/>
      <c r="N16" s="441"/>
      <c r="O16" s="441"/>
      <c r="P16" s="443"/>
      <c r="Q16" s="441"/>
    </row>
    <row r="17" spans="2:17">
      <c r="B17" s="444"/>
      <c r="C17" s="440"/>
      <c r="D17" s="441"/>
      <c r="E17" s="441"/>
      <c r="F17" s="441"/>
      <c r="G17" s="441"/>
      <c r="H17" s="442"/>
      <c r="I17" s="473"/>
      <c r="J17" s="441"/>
      <c r="K17" s="442"/>
      <c r="L17" s="442"/>
      <c r="M17" s="442"/>
      <c r="N17" s="441"/>
      <c r="O17" s="441"/>
      <c r="P17" s="443"/>
      <c r="Q17" s="441"/>
    </row>
    <row r="18" spans="2:17">
      <c r="B18" s="444"/>
      <c r="C18" s="440"/>
      <c r="D18" s="441"/>
      <c r="E18" s="441"/>
      <c r="F18" s="441"/>
      <c r="G18" s="441"/>
      <c r="H18" s="442"/>
      <c r="I18" s="473"/>
      <c r="J18" s="441"/>
      <c r="K18" s="442"/>
      <c r="L18" s="442"/>
      <c r="M18" s="442"/>
      <c r="N18" s="441"/>
      <c r="O18" s="441"/>
      <c r="P18" s="443"/>
      <c r="Q18" s="441"/>
    </row>
    <row r="19" spans="2:17">
      <c r="B19" s="444"/>
      <c r="C19" s="440"/>
      <c r="D19" s="441"/>
      <c r="E19" s="441"/>
      <c r="F19" s="441"/>
      <c r="G19" s="441"/>
      <c r="H19" s="442"/>
      <c r="I19" s="473"/>
      <c r="J19" s="441"/>
      <c r="K19" s="442"/>
      <c r="L19" s="442"/>
      <c r="M19" s="442"/>
      <c r="N19" s="441"/>
      <c r="O19" s="441"/>
      <c r="P19" s="443"/>
      <c r="Q19" s="441"/>
    </row>
    <row r="20" spans="2:17">
      <c r="B20" s="444"/>
      <c r="C20" s="440"/>
      <c r="D20" s="441"/>
      <c r="E20" s="441"/>
      <c r="F20" s="441"/>
      <c r="G20" s="441"/>
      <c r="H20" s="442"/>
      <c r="I20" s="473"/>
      <c r="J20" s="441"/>
      <c r="K20" s="442"/>
      <c r="L20" s="442"/>
      <c r="M20" s="442"/>
      <c r="N20" s="441"/>
      <c r="O20" s="441"/>
      <c r="P20" s="443"/>
      <c r="Q20" s="441"/>
    </row>
    <row r="21" spans="2:17">
      <c r="B21" s="444"/>
      <c r="C21" s="440"/>
      <c r="D21" s="441"/>
      <c r="E21" s="441"/>
      <c r="F21" s="441"/>
      <c r="G21" s="441"/>
      <c r="H21" s="442"/>
      <c r="I21" s="473"/>
      <c r="J21" s="441"/>
      <c r="K21" s="442"/>
      <c r="L21" s="442"/>
      <c r="M21" s="442"/>
      <c r="N21" s="441"/>
      <c r="O21" s="441"/>
      <c r="P21" s="443"/>
      <c r="Q21" s="441"/>
    </row>
    <row r="22" spans="2:17">
      <c r="B22" s="444"/>
      <c r="C22" s="440"/>
      <c r="D22" s="441"/>
      <c r="E22" s="441"/>
      <c r="F22" s="441"/>
      <c r="G22" s="441"/>
      <c r="H22" s="442"/>
      <c r="I22" s="473"/>
      <c r="J22" s="441"/>
      <c r="K22" s="442"/>
      <c r="L22" s="442"/>
      <c r="M22" s="442"/>
      <c r="N22" s="441"/>
      <c r="O22" s="441"/>
      <c r="P22" s="443"/>
      <c r="Q22" s="441"/>
    </row>
    <row r="23" spans="2:17">
      <c r="B23" s="444"/>
      <c r="C23" s="440"/>
      <c r="D23" s="441"/>
      <c r="E23" s="441"/>
      <c r="F23" s="441"/>
      <c r="G23" s="441"/>
      <c r="H23" s="442"/>
      <c r="I23" s="473"/>
      <c r="J23" s="441"/>
      <c r="K23" s="442"/>
      <c r="L23" s="442"/>
      <c r="M23" s="442"/>
      <c r="N23" s="441"/>
      <c r="O23" s="441"/>
      <c r="P23" s="443"/>
      <c r="Q23" s="441"/>
    </row>
    <row r="24" spans="2:17">
      <c r="B24" s="444"/>
      <c r="C24" s="440"/>
      <c r="D24" s="441"/>
      <c r="E24" s="441"/>
      <c r="F24" s="441"/>
      <c r="G24" s="441"/>
      <c r="H24" s="442"/>
      <c r="I24" s="473"/>
      <c r="J24" s="441"/>
      <c r="K24" s="442"/>
      <c r="L24" s="442"/>
      <c r="M24" s="442"/>
      <c r="N24" s="441"/>
      <c r="O24" s="441"/>
      <c r="P24" s="443"/>
      <c r="Q24" s="441"/>
    </row>
    <row r="25" spans="2:17">
      <c r="B25" s="444"/>
      <c r="C25" s="440"/>
      <c r="D25" s="441"/>
      <c r="E25" s="441"/>
      <c r="F25" s="441"/>
      <c r="G25" s="441"/>
      <c r="H25" s="442"/>
      <c r="I25" s="473"/>
      <c r="J25" s="441"/>
      <c r="K25" s="442"/>
      <c r="L25" s="442"/>
      <c r="M25" s="442"/>
      <c r="N25" s="441"/>
      <c r="O25" s="441"/>
      <c r="P25" s="443"/>
      <c r="Q25" s="441"/>
    </row>
    <row r="26" spans="2:17">
      <c r="B26" s="444"/>
      <c r="C26" s="440"/>
      <c r="D26" s="441"/>
      <c r="E26" s="441"/>
      <c r="F26" s="441"/>
      <c r="G26" s="441"/>
      <c r="H26" s="442"/>
      <c r="I26" s="473"/>
      <c r="J26" s="441"/>
      <c r="K26" s="442"/>
      <c r="L26" s="442"/>
      <c r="M26" s="442"/>
      <c r="N26" s="441"/>
      <c r="O26" s="441"/>
      <c r="P26" s="443"/>
      <c r="Q26" s="441"/>
    </row>
    <row r="27" spans="2:17">
      <c r="B27" s="444"/>
      <c r="C27" s="440"/>
      <c r="D27" s="441"/>
      <c r="E27" s="441"/>
      <c r="F27" s="441"/>
      <c r="G27" s="441"/>
      <c r="H27" s="442"/>
      <c r="I27" s="473"/>
      <c r="J27" s="441"/>
      <c r="K27" s="442"/>
      <c r="L27" s="442"/>
      <c r="M27" s="442"/>
      <c r="N27" s="441"/>
      <c r="O27" s="441"/>
      <c r="P27" s="443"/>
      <c r="Q27" s="441"/>
    </row>
    <row r="28" spans="2:17">
      <c r="B28" s="445"/>
      <c r="C28" s="441"/>
      <c r="D28" s="441"/>
      <c r="E28" s="441"/>
      <c r="F28" s="441"/>
      <c r="G28" s="441"/>
      <c r="H28" s="442"/>
      <c r="I28" s="473"/>
      <c r="J28" s="441"/>
      <c r="K28" s="442"/>
      <c r="L28" s="442"/>
      <c r="M28" s="442"/>
      <c r="N28" s="441"/>
      <c r="O28" s="441"/>
      <c r="P28" s="443"/>
      <c r="Q28" s="441"/>
    </row>
    <row r="29" spans="2:17">
      <c r="B29" s="445"/>
      <c r="C29" s="441"/>
      <c r="D29" s="441"/>
      <c r="E29" s="441"/>
      <c r="F29" s="441"/>
      <c r="G29" s="441"/>
      <c r="H29" s="442"/>
      <c r="I29" s="473"/>
      <c r="J29" s="441"/>
      <c r="K29" s="442"/>
      <c r="L29" s="442"/>
      <c r="M29" s="442"/>
      <c r="N29" s="441"/>
      <c r="O29" s="441"/>
      <c r="P29" s="443"/>
      <c r="Q29" s="441"/>
    </row>
    <row r="30" spans="2:17">
      <c r="B30" s="445"/>
      <c r="C30" s="441"/>
      <c r="D30" s="441"/>
      <c r="E30" s="441"/>
      <c r="F30" s="441"/>
      <c r="G30" s="441"/>
      <c r="H30" s="442"/>
      <c r="I30" s="473"/>
      <c r="J30" s="441"/>
      <c r="K30" s="442"/>
      <c r="L30" s="442"/>
      <c r="M30" s="442"/>
      <c r="N30" s="441"/>
      <c r="O30" s="441"/>
      <c r="P30" s="443"/>
      <c r="Q30" s="441"/>
    </row>
    <row r="31" spans="2:17">
      <c r="B31" s="445"/>
      <c r="C31" s="441"/>
      <c r="D31" s="441"/>
      <c r="E31" s="441"/>
      <c r="F31" s="441"/>
      <c r="G31" s="441"/>
      <c r="H31" s="442"/>
      <c r="I31" s="473"/>
      <c r="J31" s="441"/>
      <c r="K31" s="442"/>
      <c r="L31" s="442"/>
      <c r="M31" s="442"/>
      <c r="N31" s="441"/>
      <c r="O31" s="441"/>
      <c r="P31" s="443"/>
      <c r="Q31" s="441"/>
    </row>
    <row r="32" spans="2:17">
      <c r="B32" s="445"/>
      <c r="C32" s="441"/>
      <c r="D32" s="441"/>
      <c r="E32" s="441"/>
      <c r="F32" s="441"/>
      <c r="G32" s="441"/>
      <c r="H32" s="442"/>
      <c r="I32" s="473"/>
      <c r="J32" s="441"/>
      <c r="K32" s="442"/>
      <c r="L32" s="442"/>
      <c r="M32" s="442"/>
      <c r="N32" s="441"/>
      <c r="O32" s="441"/>
      <c r="P32" s="443"/>
      <c r="Q32" s="441"/>
    </row>
    <row r="33" spans="2:17">
      <c r="B33" s="445"/>
      <c r="C33" s="441"/>
      <c r="D33" s="441"/>
      <c r="E33" s="441"/>
      <c r="F33" s="441"/>
      <c r="G33" s="441"/>
      <c r="H33" s="442"/>
      <c r="I33" s="473"/>
      <c r="J33" s="441"/>
      <c r="K33" s="442"/>
      <c r="L33" s="442"/>
      <c r="M33" s="442"/>
      <c r="N33" s="441"/>
      <c r="O33" s="441"/>
      <c r="P33" s="443"/>
      <c r="Q33" s="441"/>
    </row>
    <row r="34" spans="2:17">
      <c r="B34" s="445"/>
      <c r="C34" s="441"/>
      <c r="D34" s="441"/>
      <c r="E34" s="441"/>
      <c r="F34" s="441"/>
      <c r="G34" s="441"/>
      <c r="H34" s="442"/>
      <c r="I34" s="473"/>
      <c r="J34" s="441"/>
      <c r="K34" s="442"/>
      <c r="L34" s="442"/>
      <c r="M34" s="442"/>
      <c r="N34" s="441"/>
      <c r="O34" s="441"/>
      <c r="P34" s="443"/>
      <c r="Q34" s="441"/>
    </row>
    <row r="35" spans="2:17">
      <c r="B35" s="445"/>
      <c r="C35" s="441"/>
      <c r="D35" s="441"/>
      <c r="E35" s="441"/>
      <c r="F35" s="441"/>
      <c r="G35" s="441"/>
      <c r="H35" s="442"/>
      <c r="I35" s="473"/>
      <c r="J35" s="441"/>
      <c r="K35" s="442"/>
      <c r="L35" s="442"/>
      <c r="M35" s="442"/>
      <c r="N35" s="441"/>
      <c r="O35" s="441"/>
      <c r="P35" s="443"/>
      <c r="Q35" s="441"/>
    </row>
    <row r="36" spans="2:17">
      <c r="B36" s="445"/>
      <c r="C36" s="441"/>
      <c r="D36" s="441"/>
      <c r="E36" s="441"/>
      <c r="F36" s="441"/>
      <c r="G36" s="441"/>
      <c r="H36" s="442"/>
      <c r="I36" s="473"/>
      <c r="J36" s="441"/>
      <c r="K36" s="442"/>
      <c r="L36" s="442"/>
      <c r="M36" s="442"/>
      <c r="N36" s="441"/>
      <c r="O36" s="441"/>
      <c r="P36" s="443"/>
      <c r="Q36" s="441"/>
    </row>
    <row r="37" spans="2:17">
      <c r="B37" s="445"/>
      <c r="C37" s="441"/>
      <c r="D37" s="441"/>
      <c r="E37" s="441"/>
      <c r="F37" s="441"/>
      <c r="G37" s="441"/>
      <c r="H37" s="442"/>
      <c r="I37" s="473"/>
      <c r="J37" s="441"/>
      <c r="K37" s="442"/>
      <c r="L37" s="442"/>
      <c r="M37" s="442"/>
      <c r="N37" s="441"/>
      <c r="O37" s="441"/>
      <c r="P37" s="443"/>
      <c r="Q37" s="441"/>
    </row>
    <row r="38" spans="2:17">
      <c r="B38" s="445"/>
      <c r="C38" s="441"/>
      <c r="D38" s="441"/>
      <c r="E38" s="441"/>
      <c r="F38" s="441"/>
      <c r="G38" s="441"/>
      <c r="H38" s="442"/>
      <c r="I38" s="473"/>
      <c r="J38" s="441"/>
      <c r="K38" s="442"/>
      <c r="L38" s="442"/>
      <c r="M38" s="442"/>
      <c r="N38" s="441"/>
      <c r="O38" s="441"/>
      <c r="P38" s="443"/>
      <c r="Q38" s="441"/>
    </row>
    <row r="39" spans="2:17">
      <c r="B39" s="445"/>
      <c r="C39" s="441"/>
      <c r="D39" s="441"/>
      <c r="E39" s="441"/>
      <c r="F39" s="441"/>
      <c r="G39" s="441"/>
      <c r="H39" s="442"/>
      <c r="I39" s="473"/>
      <c r="J39" s="441"/>
      <c r="K39" s="442"/>
      <c r="L39" s="442"/>
      <c r="M39" s="442"/>
      <c r="N39" s="441"/>
      <c r="O39" s="441"/>
      <c r="P39" s="443"/>
      <c r="Q39" s="441"/>
    </row>
    <row r="40" spans="2:17">
      <c r="B40" s="445"/>
      <c r="C40" s="441"/>
      <c r="D40" s="441"/>
      <c r="E40" s="441"/>
      <c r="F40" s="441"/>
      <c r="G40" s="441"/>
      <c r="H40" s="442"/>
      <c r="I40" s="473"/>
      <c r="J40" s="441"/>
      <c r="K40" s="442"/>
      <c r="L40" s="442"/>
      <c r="M40" s="442"/>
      <c r="N40" s="441"/>
      <c r="O40" s="441"/>
      <c r="P40" s="443"/>
      <c r="Q40" s="441"/>
    </row>
    <row r="41" spans="2:17">
      <c r="B41" s="445"/>
      <c r="C41" s="441"/>
      <c r="D41" s="441"/>
      <c r="E41" s="441"/>
      <c r="F41" s="441"/>
      <c r="G41" s="441"/>
      <c r="H41" s="442"/>
      <c r="I41" s="473"/>
      <c r="J41" s="441"/>
      <c r="K41" s="442"/>
      <c r="L41" s="442"/>
      <c r="M41" s="442"/>
      <c r="N41" s="441"/>
      <c r="O41" s="441"/>
      <c r="P41" s="443"/>
      <c r="Q41" s="441"/>
    </row>
    <row r="42" spans="2:17">
      <c r="B42" s="445"/>
      <c r="C42" s="441"/>
      <c r="D42" s="441"/>
      <c r="E42" s="441"/>
      <c r="F42" s="441"/>
      <c r="G42" s="441"/>
      <c r="H42" s="442"/>
      <c r="I42" s="473"/>
      <c r="J42" s="441"/>
      <c r="K42" s="442"/>
      <c r="L42" s="442"/>
      <c r="M42" s="442"/>
      <c r="N42" s="441"/>
      <c r="O42" s="441"/>
      <c r="P42" s="443"/>
      <c r="Q42" s="441"/>
    </row>
    <row r="43" spans="2:17">
      <c r="B43" s="445"/>
      <c r="C43" s="441"/>
      <c r="D43" s="441"/>
      <c r="E43" s="441"/>
      <c r="F43" s="441"/>
      <c r="G43" s="441"/>
      <c r="H43" s="442"/>
      <c r="I43" s="473"/>
      <c r="J43" s="441"/>
      <c r="K43" s="442"/>
      <c r="L43" s="442"/>
      <c r="M43" s="442"/>
      <c r="N43" s="441"/>
      <c r="O43" s="441"/>
      <c r="P43" s="443"/>
      <c r="Q43" s="441"/>
    </row>
    <row r="44" spans="2:17">
      <c r="B44" s="445"/>
      <c r="C44" s="441"/>
      <c r="D44" s="441"/>
      <c r="E44" s="441"/>
      <c r="F44" s="441"/>
      <c r="G44" s="441"/>
      <c r="H44" s="442"/>
      <c r="I44" s="473"/>
      <c r="J44" s="441"/>
      <c r="K44" s="442"/>
      <c r="L44" s="442"/>
      <c r="M44" s="442"/>
      <c r="N44" s="441"/>
      <c r="O44" s="441"/>
      <c r="P44" s="443"/>
      <c r="Q44" s="441"/>
    </row>
    <row r="45" spans="2:17">
      <c r="B45" s="445"/>
      <c r="C45" s="441"/>
      <c r="D45" s="441"/>
      <c r="E45" s="441"/>
      <c r="F45" s="441"/>
      <c r="G45" s="441"/>
      <c r="H45" s="442"/>
      <c r="I45" s="473"/>
      <c r="J45" s="441"/>
      <c r="K45" s="442"/>
      <c r="L45" s="442"/>
      <c r="M45" s="442"/>
      <c r="N45" s="441"/>
      <c r="O45" s="441"/>
      <c r="P45" s="443"/>
      <c r="Q45" s="441"/>
    </row>
    <row r="46" spans="2:17">
      <c r="B46" s="445"/>
      <c r="C46" s="441"/>
      <c r="D46" s="441"/>
      <c r="E46" s="441"/>
      <c r="F46" s="441"/>
      <c r="G46" s="441"/>
      <c r="H46" s="442"/>
      <c r="I46" s="473"/>
      <c r="J46" s="441"/>
      <c r="K46" s="442"/>
      <c r="L46" s="442"/>
      <c r="M46" s="442"/>
      <c r="N46" s="441"/>
      <c r="O46" s="441"/>
      <c r="P46" s="443"/>
      <c r="Q46" s="441"/>
    </row>
    <row r="47" spans="2:17">
      <c r="B47" s="445"/>
      <c r="C47" s="441"/>
      <c r="D47" s="441"/>
      <c r="E47" s="441"/>
      <c r="F47" s="441"/>
      <c r="G47" s="441"/>
      <c r="H47" s="442"/>
      <c r="I47" s="473"/>
      <c r="J47" s="441"/>
      <c r="K47" s="442"/>
      <c r="L47" s="442"/>
      <c r="M47" s="442"/>
      <c r="N47" s="441"/>
      <c r="O47" s="441"/>
      <c r="P47" s="443"/>
      <c r="Q47" s="441"/>
    </row>
    <row r="48" spans="2:17">
      <c r="B48" s="445"/>
      <c r="C48" s="441"/>
      <c r="D48" s="441"/>
      <c r="E48" s="441"/>
      <c r="F48" s="441"/>
      <c r="G48" s="441"/>
      <c r="H48" s="442"/>
      <c r="I48" s="473"/>
      <c r="J48" s="441"/>
      <c r="K48" s="442"/>
      <c r="L48" s="442"/>
      <c r="M48" s="442"/>
      <c r="N48" s="441"/>
      <c r="O48" s="441"/>
      <c r="P48" s="443"/>
      <c r="Q48" s="441"/>
    </row>
    <row r="49" spans="2:17">
      <c r="B49" s="445"/>
      <c r="C49" s="441"/>
      <c r="D49" s="441"/>
      <c r="E49" s="441"/>
      <c r="F49" s="441"/>
      <c r="G49" s="441"/>
      <c r="H49" s="442"/>
      <c r="I49" s="473"/>
      <c r="J49" s="441"/>
      <c r="K49" s="442"/>
      <c r="L49" s="442"/>
      <c r="M49" s="442"/>
      <c r="N49" s="441"/>
      <c r="O49" s="441"/>
      <c r="P49" s="443"/>
      <c r="Q49" s="441"/>
    </row>
    <row r="50" spans="2:17">
      <c r="B50" s="445"/>
      <c r="C50" s="441"/>
      <c r="D50" s="441"/>
      <c r="E50" s="441"/>
      <c r="F50" s="441"/>
      <c r="G50" s="441"/>
      <c r="H50" s="442"/>
      <c r="I50" s="473"/>
      <c r="J50" s="441"/>
      <c r="K50" s="442"/>
      <c r="L50" s="442"/>
      <c r="M50" s="442"/>
      <c r="N50" s="441"/>
      <c r="O50" s="441"/>
      <c r="P50" s="443"/>
      <c r="Q50" s="441"/>
    </row>
    <row r="51" spans="2:17">
      <c r="B51" s="445"/>
      <c r="C51" s="441"/>
      <c r="D51" s="441"/>
      <c r="E51" s="441"/>
      <c r="F51" s="441"/>
      <c r="G51" s="441"/>
      <c r="H51" s="442"/>
      <c r="I51" s="473"/>
      <c r="J51" s="441"/>
      <c r="K51" s="442"/>
      <c r="L51" s="442"/>
      <c r="M51" s="442"/>
      <c r="N51" s="441"/>
      <c r="O51" s="441"/>
      <c r="P51" s="443"/>
      <c r="Q51" s="441"/>
    </row>
    <row r="52" spans="2:17">
      <c r="B52" s="445"/>
      <c r="C52" s="441"/>
      <c r="D52" s="441"/>
      <c r="E52" s="441"/>
      <c r="F52" s="441"/>
      <c r="G52" s="441"/>
      <c r="H52" s="442"/>
      <c r="I52" s="473"/>
      <c r="J52" s="441"/>
      <c r="K52" s="442"/>
      <c r="L52" s="442"/>
      <c r="M52" s="442"/>
      <c r="N52" s="441"/>
      <c r="O52" s="441"/>
      <c r="P52" s="443"/>
      <c r="Q52" s="441"/>
    </row>
    <row r="53" spans="2:17">
      <c r="B53" s="445"/>
      <c r="C53" s="441"/>
      <c r="D53" s="441"/>
      <c r="E53" s="441"/>
      <c r="F53" s="441"/>
      <c r="G53" s="441"/>
      <c r="H53" s="442"/>
      <c r="I53" s="473"/>
      <c r="J53" s="441"/>
      <c r="K53" s="442"/>
      <c r="L53" s="442"/>
      <c r="M53" s="442"/>
      <c r="N53" s="441"/>
      <c r="O53" s="441"/>
      <c r="P53" s="443"/>
      <c r="Q53" s="441"/>
    </row>
    <row r="54" spans="2:17">
      <c r="B54" s="445"/>
      <c r="C54" s="441"/>
      <c r="D54" s="441"/>
      <c r="E54" s="441"/>
      <c r="F54" s="441"/>
      <c r="G54" s="441"/>
      <c r="H54" s="442"/>
      <c r="I54" s="473"/>
      <c r="J54" s="441"/>
      <c r="K54" s="442"/>
      <c r="L54" s="442"/>
      <c r="M54" s="442"/>
      <c r="N54" s="441"/>
      <c r="O54" s="441"/>
      <c r="P54" s="443"/>
      <c r="Q54" s="441"/>
    </row>
    <row r="55" spans="2:17">
      <c r="B55" s="445"/>
      <c r="C55" s="441"/>
      <c r="D55" s="441"/>
      <c r="E55" s="441"/>
      <c r="F55" s="441"/>
      <c r="G55" s="441"/>
      <c r="H55" s="442"/>
      <c r="I55" s="473"/>
      <c r="J55" s="441"/>
      <c r="K55" s="442"/>
      <c r="L55" s="442"/>
      <c r="M55" s="442"/>
      <c r="N55" s="441"/>
      <c r="O55" s="441"/>
      <c r="P55" s="443"/>
      <c r="Q55" s="441"/>
    </row>
    <row r="56" spans="2:17">
      <c r="B56" s="445"/>
      <c r="C56" s="441"/>
      <c r="D56" s="441"/>
      <c r="E56" s="441"/>
      <c r="F56" s="441"/>
      <c r="G56" s="441"/>
      <c r="H56" s="442"/>
      <c r="I56" s="473"/>
      <c r="J56" s="441"/>
      <c r="K56" s="442"/>
      <c r="L56" s="442"/>
      <c r="M56" s="442"/>
      <c r="N56" s="441"/>
      <c r="O56" s="441"/>
      <c r="P56" s="443"/>
      <c r="Q56" s="441"/>
    </row>
    <row r="57" spans="2:17">
      <c r="B57" s="445"/>
      <c r="C57" s="441"/>
      <c r="D57" s="441"/>
      <c r="E57" s="441"/>
      <c r="F57" s="441"/>
      <c r="G57" s="441"/>
      <c r="H57" s="442"/>
      <c r="I57" s="473"/>
      <c r="J57" s="441"/>
      <c r="K57" s="442"/>
      <c r="L57" s="442"/>
      <c r="M57" s="442"/>
      <c r="N57" s="441"/>
      <c r="O57" s="441"/>
      <c r="P57" s="443"/>
      <c r="Q57" s="441"/>
    </row>
    <row r="58" spans="2:17">
      <c r="B58" s="445"/>
      <c r="C58" s="441"/>
      <c r="D58" s="441"/>
      <c r="E58" s="441"/>
      <c r="F58" s="441"/>
      <c r="G58" s="441"/>
      <c r="H58" s="442"/>
      <c r="I58" s="473"/>
      <c r="J58" s="441"/>
      <c r="K58" s="442"/>
      <c r="L58" s="442"/>
      <c r="M58" s="442"/>
      <c r="N58" s="441"/>
      <c r="O58" s="441"/>
      <c r="P58" s="443"/>
      <c r="Q58" s="441"/>
    </row>
    <row r="59" spans="2:17">
      <c r="B59" s="445"/>
      <c r="C59" s="441"/>
      <c r="D59" s="441"/>
      <c r="E59" s="441"/>
      <c r="F59" s="441"/>
      <c r="G59" s="441"/>
      <c r="H59" s="442"/>
      <c r="I59" s="473"/>
      <c r="J59" s="441"/>
      <c r="K59" s="442"/>
      <c r="L59" s="442"/>
      <c r="M59" s="442"/>
      <c r="N59" s="441"/>
      <c r="O59" s="441"/>
      <c r="P59" s="443"/>
      <c r="Q59" s="441"/>
    </row>
    <row r="60" spans="2:17">
      <c r="B60" s="445"/>
      <c r="C60" s="441"/>
      <c r="D60" s="441"/>
      <c r="E60" s="441"/>
      <c r="F60" s="441"/>
      <c r="G60" s="441"/>
      <c r="H60" s="442"/>
      <c r="I60" s="473"/>
      <c r="J60" s="441"/>
      <c r="K60" s="442"/>
      <c r="L60" s="442"/>
      <c r="M60" s="442"/>
      <c r="N60" s="441"/>
      <c r="O60" s="441"/>
      <c r="P60" s="443"/>
      <c r="Q60" s="441"/>
    </row>
    <row r="61" spans="2:17">
      <c r="B61" s="445"/>
      <c r="C61" s="441"/>
      <c r="D61" s="441"/>
      <c r="E61" s="441"/>
      <c r="F61" s="441"/>
      <c r="G61" s="441"/>
      <c r="H61" s="442"/>
      <c r="I61" s="473"/>
      <c r="J61" s="441"/>
      <c r="K61" s="442"/>
      <c r="L61" s="442"/>
      <c r="M61" s="442"/>
      <c r="N61" s="441"/>
      <c r="O61" s="441"/>
      <c r="P61" s="443"/>
      <c r="Q61" s="441"/>
    </row>
    <row r="62" spans="2:17">
      <c r="B62" s="445"/>
      <c r="C62" s="441"/>
      <c r="D62" s="441"/>
      <c r="E62" s="441"/>
      <c r="F62" s="441"/>
      <c r="G62" s="441"/>
      <c r="H62" s="442"/>
      <c r="I62" s="473"/>
      <c r="J62" s="441"/>
      <c r="K62" s="442"/>
      <c r="L62" s="442"/>
      <c r="M62" s="442"/>
      <c r="N62" s="441"/>
      <c r="O62" s="441"/>
      <c r="P62" s="443"/>
      <c r="Q62" s="441"/>
    </row>
    <row r="63" spans="2:17">
      <c r="B63" s="445"/>
      <c r="C63" s="441"/>
      <c r="D63" s="441"/>
      <c r="E63" s="441"/>
      <c r="F63" s="441"/>
      <c r="G63" s="441"/>
      <c r="H63" s="442"/>
      <c r="I63" s="473"/>
      <c r="J63" s="441"/>
      <c r="K63" s="442"/>
      <c r="L63" s="442"/>
      <c r="M63" s="442"/>
      <c r="N63" s="441"/>
      <c r="O63" s="441"/>
      <c r="P63" s="443"/>
      <c r="Q63" s="441"/>
    </row>
    <row r="64" spans="2:17">
      <c r="B64" s="445"/>
      <c r="C64" s="441"/>
      <c r="D64" s="441"/>
      <c r="E64" s="441"/>
      <c r="F64" s="441"/>
      <c r="G64" s="441"/>
      <c r="H64" s="442"/>
      <c r="I64" s="473"/>
      <c r="J64" s="441"/>
      <c r="K64" s="442"/>
      <c r="L64" s="442"/>
      <c r="M64" s="442"/>
      <c r="N64" s="441"/>
      <c r="O64" s="441"/>
      <c r="P64" s="443"/>
      <c r="Q64" s="441"/>
    </row>
    <row r="65" spans="2:17">
      <c r="B65" s="445"/>
      <c r="C65" s="441"/>
      <c r="D65" s="441"/>
      <c r="E65" s="441"/>
      <c r="F65" s="441"/>
      <c r="G65" s="441"/>
      <c r="H65" s="442"/>
      <c r="I65" s="473"/>
      <c r="J65" s="441"/>
      <c r="K65" s="442"/>
      <c r="L65" s="442"/>
      <c r="M65" s="442"/>
      <c r="N65" s="441"/>
      <c r="O65" s="441"/>
      <c r="P65" s="443"/>
      <c r="Q65" s="441"/>
    </row>
    <row r="66" spans="2:17">
      <c r="B66" s="445"/>
      <c r="C66" s="441"/>
      <c r="D66" s="441"/>
      <c r="E66" s="441"/>
      <c r="F66" s="441"/>
      <c r="G66" s="441"/>
      <c r="H66" s="442"/>
      <c r="I66" s="473"/>
      <c r="J66" s="441"/>
      <c r="K66" s="442"/>
      <c r="L66" s="442"/>
      <c r="M66" s="442"/>
      <c r="N66" s="441"/>
      <c r="O66" s="441"/>
      <c r="P66" s="443"/>
      <c r="Q66" s="441"/>
    </row>
    <row r="67" spans="2:17">
      <c r="B67" s="445"/>
      <c r="C67" s="441"/>
      <c r="D67" s="441"/>
      <c r="E67" s="441"/>
      <c r="F67" s="441"/>
      <c r="G67" s="441"/>
      <c r="H67" s="442"/>
      <c r="I67" s="473"/>
      <c r="J67" s="441"/>
      <c r="K67" s="442"/>
      <c r="L67" s="442"/>
      <c r="M67" s="442"/>
      <c r="N67" s="441"/>
      <c r="O67" s="441"/>
      <c r="P67" s="443"/>
      <c r="Q67" s="441"/>
    </row>
    <row r="68" spans="2:17">
      <c r="B68" s="445"/>
      <c r="C68" s="441"/>
      <c r="D68" s="441"/>
      <c r="E68" s="441"/>
      <c r="F68" s="441"/>
      <c r="G68" s="441"/>
      <c r="H68" s="442"/>
      <c r="I68" s="473"/>
      <c r="J68" s="441"/>
      <c r="K68" s="442"/>
      <c r="L68" s="442"/>
      <c r="M68" s="442"/>
      <c r="N68" s="441"/>
      <c r="O68" s="441"/>
      <c r="P68" s="443"/>
      <c r="Q68" s="441"/>
    </row>
    <row r="69" spans="2:17">
      <c r="B69" s="445"/>
      <c r="C69" s="441"/>
      <c r="D69" s="441"/>
      <c r="E69" s="441"/>
      <c r="F69" s="441"/>
      <c r="G69" s="441"/>
      <c r="H69" s="442"/>
      <c r="I69" s="473"/>
      <c r="J69" s="441"/>
      <c r="K69" s="442"/>
      <c r="L69" s="442"/>
      <c r="M69" s="442"/>
      <c r="N69" s="441"/>
      <c r="O69" s="441"/>
      <c r="P69" s="443"/>
      <c r="Q69" s="441"/>
    </row>
    <row r="70" spans="2:17">
      <c r="B70" s="445"/>
      <c r="C70" s="441"/>
      <c r="D70" s="441"/>
      <c r="E70" s="441"/>
      <c r="F70" s="441"/>
      <c r="G70" s="441"/>
      <c r="H70" s="442"/>
      <c r="I70" s="473"/>
      <c r="J70" s="441"/>
      <c r="K70" s="442"/>
      <c r="L70" s="442"/>
      <c r="M70" s="442"/>
      <c r="N70" s="441"/>
      <c r="O70" s="441"/>
      <c r="P70" s="443"/>
      <c r="Q70" s="441"/>
    </row>
    <row r="71" spans="2:17">
      <c r="B71" s="445"/>
      <c r="C71" s="441"/>
      <c r="D71" s="441"/>
      <c r="E71" s="441"/>
      <c r="F71" s="441"/>
      <c r="G71" s="441"/>
      <c r="H71" s="442"/>
      <c r="I71" s="473"/>
      <c r="J71" s="441"/>
      <c r="K71" s="442"/>
      <c r="L71" s="442"/>
      <c r="M71" s="442"/>
      <c r="N71" s="441"/>
      <c r="O71" s="441"/>
      <c r="P71" s="443"/>
      <c r="Q71" s="441"/>
    </row>
    <row r="72" spans="2:17">
      <c r="B72" s="445"/>
      <c r="C72" s="441"/>
      <c r="D72" s="441"/>
      <c r="E72" s="441"/>
      <c r="F72" s="441"/>
      <c r="G72" s="441"/>
      <c r="H72" s="442"/>
      <c r="I72" s="473"/>
      <c r="J72" s="441"/>
      <c r="K72" s="442"/>
      <c r="L72" s="442"/>
      <c r="M72" s="442"/>
      <c r="N72" s="441"/>
      <c r="O72" s="441"/>
      <c r="P72" s="443"/>
      <c r="Q72" s="441"/>
    </row>
    <row r="73" spans="2:17">
      <c r="B73" s="445"/>
      <c r="C73" s="441"/>
      <c r="D73" s="441"/>
      <c r="E73" s="441"/>
      <c r="F73" s="441"/>
      <c r="G73" s="441"/>
      <c r="H73" s="442"/>
      <c r="I73" s="473"/>
      <c r="J73" s="441"/>
      <c r="K73" s="442"/>
      <c r="L73" s="442"/>
      <c r="M73" s="442"/>
      <c r="N73" s="441"/>
      <c r="O73" s="441"/>
      <c r="P73" s="443"/>
      <c r="Q73" s="441"/>
    </row>
    <row r="74" spans="2:17">
      <c r="B74" s="445"/>
      <c r="C74" s="441"/>
      <c r="D74" s="441"/>
      <c r="E74" s="441"/>
      <c r="F74" s="441"/>
      <c r="G74" s="441"/>
      <c r="H74" s="442"/>
      <c r="I74" s="473"/>
      <c r="J74" s="441"/>
      <c r="K74" s="442"/>
      <c r="L74" s="442"/>
      <c r="M74" s="442"/>
      <c r="N74" s="441"/>
      <c r="O74" s="441"/>
      <c r="P74" s="443"/>
      <c r="Q74" s="441"/>
    </row>
    <row r="75" spans="2:17">
      <c r="B75" s="445"/>
      <c r="C75" s="441"/>
      <c r="D75" s="441"/>
      <c r="E75" s="441"/>
      <c r="F75" s="441"/>
      <c r="G75" s="441"/>
      <c r="H75" s="442"/>
      <c r="I75" s="473"/>
      <c r="J75" s="441"/>
      <c r="K75" s="442"/>
      <c r="L75" s="442"/>
      <c r="M75" s="442"/>
      <c r="N75" s="441"/>
      <c r="O75" s="441"/>
      <c r="P75" s="443"/>
      <c r="Q75" s="441"/>
    </row>
    <row r="76" spans="2:17">
      <c r="B76" s="445"/>
      <c r="C76" s="441"/>
      <c r="D76" s="441"/>
      <c r="E76" s="441"/>
      <c r="F76" s="441"/>
      <c r="G76" s="441"/>
      <c r="H76" s="442"/>
      <c r="I76" s="473"/>
      <c r="J76" s="441"/>
      <c r="K76" s="442"/>
      <c r="L76" s="442"/>
      <c r="M76" s="442"/>
      <c r="N76" s="441"/>
      <c r="O76" s="441"/>
      <c r="P76" s="443"/>
      <c r="Q76" s="441"/>
    </row>
    <row r="77" spans="2:17">
      <c r="B77" s="445"/>
      <c r="C77" s="441"/>
      <c r="D77" s="441"/>
      <c r="E77" s="441"/>
      <c r="F77" s="441"/>
      <c r="G77" s="441"/>
      <c r="H77" s="442"/>
      <c r="I77" s="473"/>
      <c r="J77" s="441"/>
      <c r="K77" s="442"/>
      <c r="L77" s="442"/>
      <c r="M77" s="442"/>
      <c r="N77" s="441"/>
      <c r="O77" s="441"/>
      <c r="P77" s="443"/>
      <c r="Q77" s="441"/>
    </row>
    <row r="78" spans="2:17">
      <c r="B78" s="445"/>
      <c r="C78" s="441"/>
      <c r="D78" s="441"/>
      <c r="E78" s="441"/>
      <c r="F78" s="441"/>
      <c r="G78" s="441"/>
      <c r="H78" s="442"/>
      <c r="I78" s="473"/>
      <c r="J78" s="441"/>
      <c r="K78" s="442"/>
      <c r="L78" s="442"/>
      <c r="M78" s="442"/>
      <c r="N78" s="441"/>
      <c r="O78" s="441"/>
      <c r="P78" s="443"/>
      <c r="Q78" s="441"/>
    </row>
    <row r="79" spans="2:17">
      <c r="B79" s="445"/>
      <c r="C79" s="441"/>
      <c r="D79" s="441"/>
      <c r="E79" s="441"/>
      <c r="F79" s="441"/>
      <c r="G79" s="441"/>
      <c r="H79" s="442"/>
      <c r="I79" s="473"/>
      <c r="J79" s="441"/>
      <c r="K79" s="442"/>
      <c r="L79" s="442"/>
      <c r="M79" s="442"/>
      <c r="N79" s="441"/>
      <c r="O79" s="441"/>
      <c r="P79" s="443"/>
      <c r="Q79" s="441"/>
    </row>
    <row r="80" spans="2:17">
      <c r="B80" s="445"/>
      <c r="C80" s="441"/>
      <c r="D80" s="441"/>
      <c r="E80" s="441"/>
      <c r="F80" s="441"/>
      <c r="G80" s="441"/>
      <c r="H80" s="442"/>
      <c r="I80" s="473"/>
      <c r="J80" s="441"/>
      <c r="K80" s="442"/>
      <c r="L80" s="442"/>
      <c r="M80" s="442"/>
      <c r="N80" s="441"/>
      <c r="O80" s="441"/>
      <c r="P80" s="443"/>
      <c r="Q80" s="441"/>
    </row>
    <row r="81" spans="2:17">
      <c r="B81" s="445"/>
      <c r="C81" s="441"/>
      <c r="D81" s="441"/>
      <c r="E81" s="441"/>
      <c r="F81" s="441"/>
      <c r="G81" s="441"/>
      <c r="H81" s="442"/>
      <c r="I81" s="473"/>
      <c r="J81" s="441"/>
      <c r="K81" s="442"/>
      <c r="L81" s="442"/>
      <c r="M81" s="442"/>
      <c r="N81" s="441"/>
      <c r="O81" s="441"/>
      <c r="P81" s="443"/>
      <c r="Q81" s="441"/>
    </row>
    <row r="82" spans="2:17">
      <c r="B82" s="445"/>
      <c r="C82" s="441"/>
      <c r="D82" s="441"/>
      <c r="E82" s="441"/>
      <c r="F82" s="441"/>
      <c r="G82" s="441"/>
      <c r="H82" s="442"/>
      <c r="I82" s="473"/>
      <c r="J82" s="441"/>
      <c r="K82" s="442"/>
      <c r="L82" s="442"/>
      <c r="M82" s="442"/>
      <c r="N82" s="441"/>
      <c r="O82" s="441"/>
      <c r="P82" s="443"/>
      <c r="Q82" s="441"/>
    </row>
    <row r="83" spans="2:17">
      <c r="B83" s="445"/>
      <c r="C83" s="441"/>
      <c r="D83" s="441"/>
      <c r="E83" s="441"/>
      <c r="F83" s="441"/>
      <c r="G83" s="441"/>
      <c r="H83" s="442"/>
      <c r="I83" s="473"/>
      <c r="J83" s="441"/>
      <c r="K83" s="442"/>
      <c r="L83" s="442"/>
      <c r="M83" s="442"/>
      <c r="N83" s="441"/>
      <c r="O83" s="441"/>
      <c r="P83" s="443"/>
      <c r="Q83" s="441"/>
    </row>
    <row r="84" spans="2:17">
      <c r="B84" s="445"/>
      <c r="C84" s="441"/>
      <c r="D84" s="441"/>
      <c r="E84" s="441"/>
      <c r="F84" s="441"/>
      <c r="G84" s="441"/>
      <c r="H84" s="442"/>
      <c r="I84" s="473"/>
      <c r="J84" s="441"/>
      <c r="K84" s="442"/>
      <c r="L84" s="442"/>
      <c r="M84" s="442"/>
      <c r="N84" s="441"/>
      <c r="O84" s="441"/>
      <c r="P84" s="443"/>
      <c r="Q84" s="441"/>
    </row>
    <row r="85" spans="2:17">
      <c r="B85" s="445"/>
      <c r="C85" s="441"/>
      <c r="D85" s="441"/>
      <c r="E85" s="441"/>
      <c r="F85" s="441"/>
      <c r="G85" s="441"/>
      <c r="H85" s="442"/>
      <c r="I85" s="473"/>
      <c r="J85" s="441"/>
      <c r="K85" s="442"/>
      <c r="L85" s="442"/>
      <c r="M85" s="442"/>
      <c r="N85" s="441"/>
      <c r="O85" s="441"/>
      <c r="P85" s="443"/>
      <c r="Q85" s="441"/>
    </row>
    <row r="86" spans="2:17">
      <c r="B86" s="445"/>
      <c r="C86" s="441"/>
      <c r="D86" s="441"/>
      <c r="E86" s="441"/>
      <c r="F86" s="441"/>
      <c r="G86" s="441"/>
      <c r="H86" s="442"/>
      <c r="I86" s="473"/>
      <c r="J86" s="441"/>
      <c r="K86" s="442"/>
      <c r="L86" s="442"/>
      <c r="M86" s="442"/>
      <c r="N86" s="441"/>
      <c r="O86" s="441"/>
      <c r="P86" s="443"/>
      <c r="Q86" s="441"/>
    </row>
    <row r="87" spans="2:17">
      <c r="B87" s="445"/>
      <c r="C87" s="441"/>
      <c r="D87" s="441"/>
      <c r="E87" s="441"/>
      <c r="F87" s="441"/>
      <c r="G87" s="441"/>
      <c r="H87" s="442"/>
      <c r="I87" s="473"/>
      <c r="J87" s="441"/>
      <c r="K87" s="442"/>
      <c r="L87" s="442"/>
      <c r="M87" s="442"/>
      <c r="N87" s="441"/>
      <c r="O87" s="441"/>
      <c r="P87" s="443"/>
      <c r="Q87" s="441"/>
    </row>
    <row r="88" spans="2:17">
      <c r="B88" s="445"/>
      <c r="C88" s="441"/>
      <c r="D88" s="441"/>
      <c r="E88" s="441"/>
      <c r="F88" s="441"/>
      <c r="G88" s="441"/>
      <c r="H88" s="442"/>
      <c r="I88" s="473"/>
      <c r="J88" s="441"/>
      <c r="K88" s="442"/>
      <c r="L88" s="442"/>
      <c r="M88" s="442"/>
      <c r="N88" s="441"/>
      <c r="O88" s="441"/>
      <c r="P88" s="443"/>
      <c r="Q88" s="441"/>
    </row>
    <row r="89" spans="2:17">
      <c r="B89" s="445"/>
      <c r="C89" s="441"/>
      <c r="D89" s="441"/>
      <c r="E89" s="441"/>
      <c r="F89" s="441"/>
      <c r="G89" s="441"/>
      <c r="H89" s="442"/>
      <c r="I89" s="473"/>
      <c r="J89" s="441"/>
      <c r="K89" s="442"/>
      <c r="L89" s="442"/>
      <c r="M89" s="442"/>
      <c r="N89" s="441"/>
      <c r="O89" s="441"/>
      <c r="P89" s="443"/>
      <c r="Q89" s="441"/>
    </row>
    <row r="90" spans="2:17">
      <c r="B90" s="445"/>
      <c r="C90" s="441"/>
      <c r="D90" s="441"/>
      <c r="E90" s="441"/>
      <c r="F90" s="441"/>
      <c r="G90" s="441"/>
      <c r="H90" s="442"/>
      <c r="I90" s="473"/>
      <c r="J90" s="441"/>
      <c r="K90" s="442"/>
      <c r="L90" s="442"/>
      <c r="M90" s="442"/>
      <c r="N90" s="441"/>
      <c r="O90" s="441"/>
      <c r="P90" s="443"/>
      <c r="Q90" s="441"/>
    </row>
    <row r="91" spans="2:17">
      <c r="B91" s="445"/>
      <c r="C91" s="441"/>
      <c r="D91" s="441"/>
      <c r="E91" s="441"/>
      <c r="F91" s="441"/>
      <c r="G91" s="441"/>
      <c r="H91" s="442"/>
      <c r="I91" s="473"/>
      <c r="J91" s="441"/>
      <c r="K91" s="442"/>
      <c r="L91" s="442"/>
      <c r="M91" s="442"/>
      <c r="N91" s="441"/>
      <c r="O91" s="441"/>
      <c r="P91" s="443"/>
      <c r="Q91" s="441"/>
    </row>
    <row r="92" spans="2:17">
      <c r="B92" s="445"/>
      <c r="C92" s="441"/>
      <c r="D92" s="441"/>
      <c r="E92" s="441"/>
      <c r="F92" s="441"/>
      <c r="G92" s="441"/>
      <c r="H92" s="442"/>
      <c r="I92" s="473"/>
      <c r="J92" s="441"/>
      <c r="K92" s="442"/>
      <c r="L92" s="442"/>
      <c r="M92" s="442"/>
      <c r="N92" s="441"/>
      <c r="O92" s="441"/>
      <c r="P92" s="443"/>
      <c r="Q92" s="441"/>
    </row>
    <row r="93" spans="2:17">
      <c r="B93" s="445"/>
      <c r="C93" s="441"/>
      <c r="D93" s="441"/>
      <c r="E93" s="441"/>
      <c r="F93" s="441"/>
      <c r="G93" s="441"/>
      <c r="H93" s="442"/>
      <c r="I93" s="473"/>
      <c r="J93" s="441"/>
      <c r="K93" s="442"/>
      <c r="L93" s="442"/>
      <c r="M93" s="442"/>
      <c r="N93" s="441"/>
      <c r="O93" s="441"/>
      <c r="P93" s="443"/>
      <c r="Q93" s="441"/>
    </row>
    <row r="94" spans="2:17">
      <c r="B94" s="445"/>
      <c r="C94" s="441"/>
      <c r="D94" s="441"/>
      <c r="E94" s="441"/>
      <c r="F94" s="441"/>
      <c r="G94" s="441"/>
      <c r="H94" s="442"/>
      <c r="I94" s="473"/>
      <c r="J94" s="441"/>
      <c r="K94" s="442"/>
      <c r="L94" s="442"/>
      <c r="M94" s="442"/>
      <c r="N94" s="441"/>
      <c r="O94" s="441"/>
      <c r="P94" s="443"/>
      <c r="Q94" s="441"/>
    </row>
    <row r="95" spans="2:17">
      <c r="B95" s="445"/>
      <c r="C95" s="441"/>
      <c r="D95" s="441"/>
      <c r="E95" s="441"/>
      <c r="F95" s="441"/>
      <c r="G95" s="441"/>
      <c r="H95" s="442"/>
      <c r="I95" s="473"/>
      <c r="J95" s="441"/>
      <c r="K95" s="442"/>
      <c r="L95" s="442"/>
      <c r="M95" s="442"/>
      <c r="N95" s="441"/>
      <c r="O95" s="441"/>
      <c r="P95" s="443"/>
      <c r="Q95" s="441"/>
    </row>
    <row r="96" spans="2:17">
      <c r="B96" s="445"/>
      <c r="C96" s="441"/>
      <c r="D96" s="441"/>
      <c r="E96" s="441"/>
      <c r="F96" s="441"/>
      <c r="G96" s="441"/>
      <c r="H96" s="442"/>
      <c r="I96" s="473"/>
      <c r="J96" s="441"/>
      <c r="K96" s="442"/>
      <c r="L96" s="442"/>
      <c r="M96" s="442"/>
      <c r="N96" s="441"/>
      <c r="O96" s="441"/>
      <c r="P96" s="443"/>
      <c r="Q96" s="441"/>
    </row>
    <row r="97" spans="2:17">
      <c r="B97" s="445"/>
      <c r="C97" s="441"/>
      <c r="D97" s="441"/>
      <c r="E97" s="441"/>
      <c r="F97" s="441"/>
      <c r="G97" s="441"/>
      <c r="H97" s="442"/>
      <c r="I97" s="473"/>
      <c r="J97" s="441"/>
      <c r="K97" s="442"/>
      <c r="L97" s="442"/>
      <c r="M97" s="442"/>
      <c r="N97" s="441"/>
      <c r="O97" s="441"/>
      <c r="P97" s="443"/>
      <c r="Q97" s="441"/>
    </row>
    <row r="98" spans="2:17">
      <c r="B98" s="445"/>
      <c r="C98" s="441"/>
      <c r="D98" s="441"/>
      <c r="E98" s="441"/>
      <c r="F98" s="441"/>
      <c r="G98" s="441"/>
      <c r="H98" s="442"/>
      <c r="I98" s="473"/>
      <c r="J98" s="441"/>
      <c r="K98" s="442"/>
      <c r="L98" s="442"/>
      <c r="M98" s="442"/>
      <c r="N98" s="441"/>
      <c r="O98" s="441"/>
      <c r="P98" s="443"/>
      <c r="Q98" s="441"/>
    </row>
    <row r="99" spans="2:17">
      <c r="B99" s="445"/>
      <c r="C99" s="441"/>
      <c r="D99" s="441"/>
      <c r="E99" s="441"/>
      <c r="F99" s="441"/>
      <c r="G99" s="441"/>
      <c r="H99" s="442"/>
      <c r="I99" s="473"/>
      <c r="J99" s="441"/>
      <c r="K99" s="442"/>
      <c r="L99" s="442"/>
      <c r="M99" s="442"/>
      <c r="N99" s="441"/>
      <c r="O99" s="441"/>
      <c r="P99" s="443"/>
      <c r="Q99" s="441"/>
    </row>
    <row r="100" spans="2:17">
      <c r="B100" s="445"/>
      <c r="C100" s="441"/>
      <c r="D100" s="441"/>
      <c r="E100" s="441"/>
      <c r="F100" s="441"/>
      <c r="G100" s="441"/>
      <c r="H100" s="442"/>
      <c r="I100" s="473"/>
      <c r="J100" s="441"/>
      <c r="K100" s="442"/>
      <c r="L100" s="442"/>
      <c r="M100" s="442"/>
      <c r="N100" s="441"/>
      <c r="O100" s="441"/>
      <c r="P100" s="443"/>
      <c r="Q100" s="441"/>
    </row>
    <row r="101" spans="2:17">
      <c r="B101" s="445"/>
      <c r="C101" s="441"/>
      <c r="D101" s="441"/>
      <c r="E101" s="441"/>
      <c r="F101" s="441"/>
      <c r="G101" s="441"/>
      <c r="H101" s="442"/>
      <c r="I101" s="473"/>
      <c r="J101" s="441"/>
      <c r="K101" s="442"/>
      <c r="L101" s="442"/>
      <c r="M101" s="442"/>
      <c r="N101" s="441"/>
      <c r="O101" s="441"/>
      <c r="P101" s="443"/>
      <c r="Q101" s="441"/>
    </row>
    <row r="102" spans="2:17">
      <c r="B102" s="445"/>
      <c r="C102" s="441"/>
      <c r="D102" s="441"/>
      <c r="E102" s="441"/>
      <c r="F102" s="441"/>
      <c r="G102" s="441"/>
      <c r="H102" s="442"/>
      <c r="I102" s="473"/>
      <c r="J102" s="441"/>
      <c r="K102" s="442"/>
      <c r="L102" s="442"/>
      <c r="M102" s="442"/>
      <c r="N102" s="441"/>
      <c r="O102" s="441"/>
      <c r="P102" s="443"/>
      <c r="Q102" s="441"/>
    </row>
    <row r="103" spans="2:17">
      <c r="B103" s="445"/>
      <c r="C103" s="441"/>
      <c r="D103" s="441"/>
      <c r="E103" s="441"/>
      <c r="F103" s="441"/>
      <c r="G103" s="441"/>
      <c r="H103" s="442"/>
      <c r="I103" s="473"/>
      <c r="J103" s="441"/>
      <c r="K103" s="442"/>
      <c r="L103" s="442"/>
      <c r="M103" s="442"/>
      <c r="N103" s="441"/>
      <c r="O103" s="441"/>
      <c r="P103" s="443"/>
      <c r="Q103" s="441"/>
    </row>
    <row r="104" spans="2:17">
      <c r="B104" s="445"/>
      <c r="C104" s="441"/>
      <c r="D104" s="441"/>
      <c r="E104" s="441"/>
      <c r="F104" s="441"/>
      <c r="G104" s="441"/>
      <c r="H104" s="442"/>
      <c r="I104" s="473"/>
      <c r="J104" s="441"/>
      <c r="K104" s="442"/>
      <c r="L104" s="442"/>
      <c r="M104" s="442"/>
      <c r="N104" s="441"/>
      <c r="O104" s="441"/>
      <c r="P104" s="443"/>
      <c r="Q104" s="441"/>
    </row>
    <row r="105" spans="2:17">
      <c r="B105" s="445"/>
      <c r="C105" s="441"/>
      <c r="D105" s="441"/>
      <c r="E105" s="441"/>
      <c r="F105" s="441"/>
      <c r="G105" s="441"/>
      <c r="H105" s="442"/>
      <c r="I105" s="473"/>
      <c r="J105" s="441"/>
      <c r="K105" s="442"/>
      <c r="L105" s="442"/>
      <c r="M105" s="442"/>
      <c r="N105" s="441"/>
      <c r="O105" s="441"/>
      <c r="P105" s="443"/>
      <c r="Q105" s="441"/>
    </row>
    <row r="106" spans="2:17">
      <c r="B106" s="445"/>
      <c r="C106" s="441"/>
      <c r="D106" s="441"/>
      <c r="E106" s="441"/>
      <c r="F106" s="441"/>
      <c r="G106" s="441"/>
      <c r="H106" s="442"/>
      <c r="I106" s="473"/>
      <c r="J106" s="441"/>
      <c r="K106" s="442"/>
      <c r="L106" s="442"/>
      <c r="M106" s="442"/>
      <c r="N106" s="441"/>
      <c r="O106" s="441"/>
      <c r="P106" s="443"/>
      <c r="Q106" s="441"/>
    </row>
    <row r="107" spans="2:17">
      <c r="B107" s="445"/>
      <c r="C107" s="441"/>
      <c r="D107" s="441"/>
      <c r="E107" s="441"/>
      <c r="F107" s="441"/>
      <c r="G107" s="441"/>
      <c r="H107" s="442"/>
      <c r="I107" s="473"/>
      <c r="J107" s="441"/>
      <c r="K107" s="442"/>
      <c r="L107" s="442"/>
      <c r="M107" s="442"/>
      <c r="N107" s="441"/>
      <c r="O107" s="441"/>
      <c r="P107" s="443"/>
      <c r="Q107" s="441"/>
    </row>
    <row r="108" spans="2:17">
      <c r="B108" s="445"/>
      <c r="C108" s="441"/>
      <c r="D108" s="441"/>
      <c r="E108" s="441"/>
      <c r="F108" s="441"/>
      <c r="G108" s="441"/>
      <c r="H108" s="442"/>
      <c r="I108" s="473"/>
      <c r="J108" s="441"/>
      <c r="K108" s="442"/>
      <c r="L108" s="442"/>
      <c r="M108" s="442"/>
      <c r="N108" s="441"/>
      <c r="O108" s="441"/>
      <c r="P108" s="443"/>
      <c r="Q108" s="441"/>
    </row>
    <row r="109" spans="2:17">
      <c r="B109" s="445"/>
      <c r="C109" s="441"/>
      <c r="D109" s="441"/>
      <c r="E109" s="441"/>
      <c r="F109" s="441"/>
      <c r="G109" s="441"/>
      <c r="H109" s="442"/>
      <c r="I109" s="473"/>
      <c r="J109" s="441"/>
      <c r="K109" s="442"/>
      <c r="L109" s="442"/>
      <c r="M109" s="442"/>
      <c r="N109" s="441"/>
      <c r="O109" s="441"/>
      <c r="P109" s="443"/>
      <c r="Q109" s="441"/>
    </row>
    <row r="110" spans="2:17">
      <c r="B110" s="445"/>
      <c r="C110" s="441"/>
      <c r="D110" s="441"/>
      <c r="E110" s="441"/>
      <c r="F110" s="441"/>
      <c r="G110" s="441"/>
      <c r="H110" s="442"/>
      <c r="I110" s="473"/>
      <c r="J110" s="441"/>
      <c r="K110" s="442"/>
      <c r="L110" s="442"/>
      <c r="M110" s="442"/>
      <c r="N110" s="441"/>
      <c r="O110" s="441"/>
      <c r="P110" s="443"/>
      <c r="Q110" s="441"/>
    </row>
    <row r="111" spans="2:17">
      <c r="B111" s="445"/>
      <c r="C111" s="441"/>
      <c r="D111" s="441"/>
      <c r="E111" s="441"/>
      <c r="F111" s="441"/>
      <c r="G111" s="441"/>
      <c r="H111" s="442"/>
      <c r="I111" s="473"/>
      <c r="J111" s="441"/>
      <c r="K111" s="442"/>
      <c r="L111" s="442"/>
      <c r="M111" s="442"/>
      <c r="N111" s="441"/>
      <c r="O111" s="441"/>
      <c r="P111" s="443"/>
      <c r="Q111" s="441"/>
    </row>
    <row r="112" spans="2:17">
      <c r="B112" s="445"/>
      <c r="C112" s="441"/>
      <c r="D112" s="441"/>
      <c r="E112" s="441"/>
      <c r="F112" s="441"/>
      <c r="G112" s="441"/>
      <c r="H112" s="442"/>
      <c r="I112" s="473"/>
      <c r="J112" s="441"/>
      <c r="K112" s="442"/>
      <c r="L112" s="442"/>
      <c r="M112" s="442"/>
      <c r="N112" s="441"/>
      <c r="O112" s="441"/>
      <c r="P112" s="443"/>
      <c r="Q112" s="441"/>
    </row>
    <row r="113" spans="2:17">
      <c r="B113" s="445"/>
      <c r="C113" s="441"/>
      <c r="D113" s="441"/>
      <c r="E113" s="441"/>
      <c r="F113" s="441"/>
      <c r="G113" s="441"/>
      <c r="H113" s="442"/>
      <c r="I113" s="473"/>
      <c r="J113" s="441"/>
      <c r="K113" s="442"/>
      <c r="L113" s="442"/>
      <c r="M113" s="442"/>
      <c r="N113" s="441"/>
      <c r="O113" s="441"/>
      <c r="P113" s="443"/>
      <c r="Q113" s="441"/>
    </row>
    <row r="114" spans="2:17">
      <c r="B114" s="445"/>
      <c r="C114" s="441"/>
      <c r="D114" s="441"/>
      <c r="E114" s="441"/>
      <c r="F114" s="441"/>
      <c r="G114" s="441"/>
      <c r="H114" s="442"/>
      <c r="I114" s="473"/>
      <c r="J114" s="441"/>
      <c r="K114" s="442"/>
      <c r="L114" s="442"/>
      <c r="M114" s="442"/>
      <c r="N114" s="441"/>
      <c r="O114" s="441"/>
      <c r="P114" s="443"/>
      <c r="Q114" s="441"/>
    </row>
    <row r="115" spans="2:17">
      <c r="B115" s="445"/>
      <c r="C115" s="441"/>
      <c r="D115" s="441"/>
      <c r="E115" s="441"/>
      <c r="F115" s="441"/>
      <c r="G115" s="441"/>
      <c r="H115" s="442"/>
      <c r="I115" s="473"/>
      <c r="J115" s="441"/>
      <c r="K115" s="442"/>
      <c r="L115" s="442"/>
      <c r="M115" s="442"/>
      <c r="N115" s="441"/>
      <c r="O115" s="441"/>
      <c r="P115" s="443"/>
      <c r="Q115" s="441"/>
    </row>
    <row r="116" spans="2:17">
      <c r="B116" s="445"/>
      <c r="C116" s="441"/>
      <c r="D116" s="441"/>
      <c r="E116" s="441"/>
      <c r="F116" s="441"/>
      <c r="G116" s="441"/>
      <c r="H116" s="442"/>
      <c r="I116" s="473"/>
      <c r="J116" s="441"/>
      <c r="K116" s="442"/>
      <c r="L116" s="442"/>
      <c r="M116" s="442"/>
      <c r="N116" s="441"/>
      <c r="O116" s="441"/>
      <c r="P116" s="443"/>
      <c r="Q116" s="441"/>
    </row>
    <row r="117" spans="2:17">
      <c r="B117" s="445"/>
      <c r="C117" s="441"/>
      <c r="D117" s="441"/>
      <c r="E117" s="441"/>
      <c r="F117" s="441"/>
      <c r="G117" s="441"/>
      <c r="H117" s="442"/>
      <c r="I117" s="473"/>
      <c r="J117" s="441"/>
      <c r="K117" s="442"/>
      <c r="L117" s="442"/>
      <c r="M117" s="442"/>
      <c r="N117" s="441"/>
      <c r="O117" s="441"/>
      <c r="P117" s="443"/>
      <c r="Q117" s="441"/>
    </row>
    <row r="118" spans="2:17">
      <c r="B118" s="445"/>
      <c r="C118" s="441"/>
      <c r="D118" s="441"/>
      <c r="E118" s="441"/>
      <c r="F118" s="441"/>
      <c r="G118" s="441"/>
      <c r="H118" s="442"/>
      <c r="I118" s="473"/>
      <c r="J118" s="441"/>
      <c r="K118" s="442"/>
      <c r="L118" s="442"/>
      <c r="M118" s="442"/>
      <c r="N118" s="441"/>
      <c r="O118" s="441"/>
      <c r="P118" s="443"/>
      <c r="Q118" s="441"/>
    </row>
    <row r="119" spans="2:17">
      <c r="B119" s="445"/>
      <c r="C119" s="441"/>
      <c r="D119" s="441"/>
      <c r="E119" s="441"/>
      <c r="F119" s="441"/>
      <c r="G119" s="441"/>
      <c r="H119" s="442"/>
      <c r="I119" s="473"/>
      <c r="J119" s="441"/>
      <c r="K119" s="442"/>
      <c r="L119" s="442"/>
      <c r="M119" s="442"/>
      <c r="N119" s="441"/>
      <c r="O119" s="441"/>
      <c r="P119" s="443"/>
      <c r="Q119" s="441"/>
    </row>
    <row r="120" spans="2:17">
      <c r="B120" s="445"/>
      <c r="C120" s="441"/>
      <c r="D120" s="441"/>
      <c r="E120" s="441"/>
      <c r="F120" s="441"/>
      <c r="G120" s="441"/>
      <c r="H120" s="442"/>
      <c r="I120" s="473"/>
      <c r="J120" s="441"/>
      <c r="K120" s="442"/>
      <c r="L120" s="442"/>
      <c r="M120" s="442"/>
      <c r="N120" s="441"/>
      <c r="O120" s="441"/>
      <c r="P120" s="443"/>
      <c r="Q120" s="441"/>
    </row>
    <row r="121" spans="2:17">
      <c r="B121" s="445"/>
      <c r="C121" s="441"/>
      <c r="D121" s="441"/>
      <c r="E121" s="441"/>
      <c r="F121" s="441"/>
      <c r="G121" s="441"/>
      <c r="H121" s="442"/>
      <c r="I121" s="473"/>
      <c r="J121" s="441"/>
      <c r="K121" s="442"/>
      <c r="L121" s="442"/>
      <c r="M121" s="442"/>
      <c r="N121" s="441"/>
      <c r="O121" s="441"/>
      <c r="P121" s="443"/>
      <c r="Q121" s="441"/>
    </row>
    <row r="122" spans="2:17">
      <c r="B122" s="445"/>
      <c r="C122" s="441"/>
      <c r="D122" s="441"/>
      <c r="E122" s="441"/>
      <c r="F122" s="441"/>
      <c r="G122" s="441"/>
      <c r="H122" s="442"/>
      <c r="I122" s="473"/>
      <c r="J122" s="441"/>
      <c r="K122" s="442"/>
      <c r="L122" s="442"/>
      <c r="M122" s="442"/>
      <c r="N122" s="441"/>
      <c r="O122" s="441"/>
      <c r="P122" s="443"/>
      <c r="Q122" s="441"/>
    </row>
    <row r="123" spans="2:17">
      <c r="B123" s="445"/>
      <c r="C123" s="441"/>
      <c r="D123" s="441"/>
      <c r="E123" s="441"/>
      <c r="F123" s="441"/>
      <c r="G123" s="441"/>
      <c r="H123" s="442"/>
      <c r="I123" s="473"/>
      <c r="J123" s="441"/>
      <c r="K123" s="442"/>
      <c r="L123" s="442"/>
      <c r="M123" s="442"/>
      <c r="N123" s="441"/>
      <c r="O123" s="441"/>
      <c r="P123" s="443"/>
      <c r="Q123" s="441"/>
    </row>
    <row r="124" spans="2:17">
      <c r="B124" s="445"/>
      <c r="C124" s="441"/>
      <c r="D124" s="441"/>
      <c r="E124" s="441"/>
      <c r="F124" s="441"/>
      <c r="G124" s="441"/>
      <c r="H124" s="442"/>
      <c r="I124" s="473"/>
      <c r="J124" s="441"/>
      <c r="K124" s="442"/>
      <c r="L124" s="442"/>
      <c r="M124" s="442"/>
      <c r="N124" s="441"/>
      <c r="O124" s="441"/>
      <c r="P124" s="443"/>
      <c r="Q124" s="441"/>
    </row>
    <row r="125" spans="2:17">
      <c r="B125" s="445"/>
      <c r="C125" s="441"/>
      <c r="D125" s="441"/>
      <c r="E125" s="441"/>
      <c r="F125" s="441"/>
      <c r="G125" s="441"/>
      <c r="H125" s="442"/>
      <c r="I125" s="473"/>
      <c r="J125" s="441"/>
      <c r="K125" s="442"/>
      <c r="L125" s="442"/>
      <c r="M125" s="442"/>
      <c r="N125" s="441"/>
      <c r="O125" s="441"/>
      <c r="P125" s="443"/>
      <c r="Q125" s="441"/>
    </row>
    <row r="126" spans="2:17">
      <c r="B126" s="445"/>
      <c r="C126" s="441"/>
      <c r="D126" s="441"/>
      <c r="E126" s="441"/>
      <c r="F126" s="441"/>
      <c r="G126" s="441"/>
      <c r="H126" s="442"/>
      <c r="I126" s="473"/>
      <c r="J126" s="441"/>
      <c r="K126" s="442"/>
      <c r="L126" s="442"/>
      <c r="M126" s="442"/>
      <c r="N126" s="441"/>
      <c r="O126" s="441"/>
      <c r="P126" s="443"/>
      <c r="Q126" s="441"/>
    </row>
    <row r="127" spans="2:17">
      <c r="B127" s="445"/>
      <c r="C127" s="441"/>
      <c r="D127" s="441"/>
      <c r="E127" s="441"/>
      <c r="F127" s="441"/>
      <c r="G127" s="441"/>
      <c r="H127" s="442"/>
      <c r="I127" s="473"/>
      <c r="J127" s="441"/>
      <c r="K127" s="442"/>
      <c r="L127" s="442"/>
      <c r="M127" s="442"/>
      <c r="N127" s="441"/>
      <c r="O127" s="441"/>
      <c r="P127" s="443"/>
      <c r="Q127" s="441"/>
    </row>
    <row r="128" spans="2:17">
      <c r="B128" s="445"/>
      <c r="C128" s="441"/>
      <c r="D128" s="441"/>
      <c r="E128" s="441"/>
      <c r="F128" s="441"/>
      <c r="G128" s="441"/>
      <c r="H128" s="442"/>
      <c r="I128" s="473"/>
      <c r="J128" s="441"/>
      <c r="K128" s="442"/>
      <c r="L128" s="442"/>
      <c r="M128" s="442"/>
      <c r="N128" s="441"/>
      <c r="O128" s="441"/>
      <c r="P128" s="443"/>
      <c r="Q128" s="441"/>
    </row>
    <row r="129" spans="2:17">
      <c r="B129" s="445"/>
      <c r="C129" s="441"/>
      <c r="D129" s="441"/>
      <c r="E129" s="441"/>
      <c r="F129" s="441"/>
      <c r="G129" s="441"/>
      <c r="H129" s="442"/>
      <c r="I129" s="473"/>
      <c r="J129" s="441"/>
      <c r="K129" s="442"/>
      <c r="L129" s="442"/>
      <c r="M129" s="442"/>
      <c r="N129" s="441"/>
      <c r="O129" s="441"/>
      <c r="P129" s="443"/>
      <c r="Q129" s="441"/>
    </row>
    <row r="130" spans="2:17">
      <c r="B130" s="445"/>
      <c r="C130" s="441"/>
      <c r="D130" s="441"/>
      <c r="E130" s="441"/>
      <c r="F130" s="441"/>
      <c r="G130" s="441"/>
      <c r="H130" s="442"/>
      <c r="I130" s="473"/>
      <c r="J130" s="441"/>
      <c r="K130" s="442"/>
      <c r="L130" s="442"/>
      <c r="M130" s="442"/>
      <c r="N130" s="441"/>
      <c r="O130" s="441"/>
      <c r="P130" s="443"/>
      <c r="Q130" s="441"/>
    </row>
    <row r="131" spans="2:17">
      <c r="B131" s="445"/>
      <c r="C131" s="441"/>
      <c r="D131" s="441"/>
      <c r="E131" s="441"/>
      <c r="F131" s="441"/>
      <c r="G131" s="441"/>
      <c r="H131" s="442"/>
      <c r="I131" s="473"/>
      <c r="J131" s="441"/>
      <c r="K131" s="442"/>
      <c r="L131" s="442"/>
      <c r="M131" s="442"/>
      <c r="N131" s="441"/>
      <c r="O131" s="441"/>
      <c r="P131" s="443"/>
      <c r="Q131" s="441"/>
    </row>
    <row r="132" spans="2:17">
      <c r="B132" s="445"/>
      <c r="C132" s="441"/>
      <c r="D132" s="441"/>
      <c r="E132" s="441"/>
      <c r="F132" s="441"/>
      <c r="G132" s="441"/>
      <c r="H132" s="442"/>
      <c r="I132" s="473"/>
      <c r="J132" s="441"/>
      <c r="K132" s="442"/>
      <c r="L132" s="442"/>
      <c r="M132" s="442"/>
      <c r="N132" s="441"/>
      <c r="O132" s="441"/>
      <c r="P132" s="443"/>
      <c r="Q132" s="441"/>
    </row>
    <row r="133" spans="2:17">
      <c r="B133" s="445"/>
      <c r="C133" s="441"/>
      <c r="D133" s="441"/>
      <c r="E133" s="441"/>
      <c r="F133" s="441"/>
      <c r="G133" s="441"/>
      <c r="H133" s="442"/>
      <c r="I133" s="473"/>
      <c r="J133" s="441"/>
      <c r="K133" s="442"/>
      <c r="L133" s="442"/>
      <c r="M133" s="442"/>
      <c r="N133" s="441"/>
      <c r="O133" s="441"/>
      <c r="P133" s="443"/>
      <c r="Q133" s="441"/>
    </row>
    <row r="134" spans="2:17">
      <c r="B134" s="445"/>
      <c r="C134" s="441"/>
      <c r="D134" s="441"/>
      <c r="E134" s="441"/>
      <c r="F134" s="441"/>
      <c r="G134" s="441"/>
      <c r="H134" s="442"/>
      <c r="I134" s="473"/>
      <c r="J134" s="441"/>
      <c r="K134" s="442"/>
      <c r="L134" s="442"/>
      <c r="M134" s="442"/>
      <c r="N134" s="441"/>
      <c r="O134" s="441"/>
      <c r="P134" s="443"/>
      <c r="Q134" s="441"/>
    </row>
    <row r="135" spans="2:17">
      <c r="B135" s="445"/>
      <c r="C135" s="441"/>
      <c r="D135" s="441"/>
      <c r="E135" s="441"/>
      <c r="F135" s="441"/>
      <c r="G135" s="441"/>
      <c r="H135" s="442"/>
      <c r="I135" s="473"/>
      <c r="J135" s="441"/>
      <c r="K135" s="442"/>
      <c r="L135" s="442"/>
      <c r="M135" s="442"/>
      <c r="N135" s="441"/>
      <c r="O135" s="441"/>
      <c r="P135" s="443"/>
      <c r="Q135" s="441"/>
    </row>
    <row r="136" spans="2:17">
      <c r="B136" s="445"/>
      <c r="C136" s="441"/>
      <c r="D136" s="441"/>
      <c r="E136" s="441"/>
      <c r="F136" s="441"/>
      <c r="G136" s="441"/>
      <c r="H136" s="442"/>
      <c r="I136" s="473"/>
      <c r="J136" s="441"/>
      <c r="K136" s="442"/>
      <c r="L136" s="442"/>
      <c r="M136" s="442"/>
      <c r="N136" s="441"/>
      <c r="O136" s="441"/>
      <c r="P136" s="443"/>
      <c r="Q136" s="441"/>
    </row>
    <row r="137" spans="2:17">
      <c r="B137" s="445"/>
      <c r="C137" s="441"/>
      <c r="D137" s="441"/>
      <c r="E137" s="441"/>
      <c r="F137" s="441"/>
      <c r="G137" s="441"/>
      <c r="H137" s="442"/>
      <c r="I137" s="473"/>
      <c r="J137" s="441"/>
      <c r="K137" s="442"/>
      <c r="L137" s="442"/>
      <c r="M137" s="442"/>
      <c r="N137" s="441"/>
      <c r="O137" s="441"/>
      <c r="P137" s="443"/>
      <c r="Q137" s="441"/>
    </row>
    <row r="138" spans="2:17">
      <c r="B138" s="445"/>
      <c r="C138" s="441"/>
      <c r="D138" s="441"/>
      <c r="E138" s="441"/>
      <c r="F138" s="441"/>
      <c r="G138" s="441"/>
      <c r="H138" s="442"/>
      <c r="I138" s="473"/>
      <c r="J138" s="441"/>
      <c r="K138" s="442"/>
      <c r="L138" s="442"/>
      <c r="M138" s="442"/>
      <c r="N138" s="441"/>
      <c r="O138" s="441"/>
      <c r="P138" s="443"/>
      <c r="Q138" s="441"/>
    </row>
    <row r="139" spans="2:17">
      <c r="B139" s="445"/>
      <c r="C139" s="441"/>
      <c r="D139" s="441"/>
      <c r="E139" s="441"/>
      <c r="F139" s="441"/>
      <c r="G139" s="441"/>
      <c r="H139" s="442"/>
      <c r="I139" s="473"/>
      <c r="J139" s="441"/>
      <c r="K139" s="442"/>
      <c r="L139" s="442"/>
      <c r="M139" s="442"/>
      <c r="N139" s="441"/>
      <c r="O139" s="441"/>
      <c r="P139" s="443"/>
      <c r="Q139" s="441"/>
    </row>
    <row r="140" spans="2:17">
      <c r="B140" s="445"/>
      <c r="C140" s="441"/>
      <c r="D140" s="441"/>
      <c r="E140" s="441"/>
      <c r="F140" s="441"/>
      <c r="G140" s="441"/>
      <c r="H140" s="442"/>
      <c r="I140" s="473"/>
      <c r="J140" s="441"/>
      <c r="K140" s="442"/>
      <c r="L140" s="442"/>
      <c r="M140" s="442"/>
      <c r="N140" s="441"/>
      <c r="O140" s="441"/>
      <c r="P140" s="443"/>
      <c r="Q140" s="441"/>
    </row>
    <row r="141" spans="2:17">
      <c r="B141" s="445"/>
      <c r="C141" s="441"/>
      <c r="D141" s="441"/>
      <c r="E141" s="441"/>
      <c r="F141" s="441"/>
      <c r="G141" s="441"/>
      <c r="H141" s="442"/>
      <c r="I141" s="473"/>
      <c r="J141" s="441"/>
      <c r="K141" s="442"/>
      <c r="L141" s="442"/>
      <c r="M141" s="442"/>
      <c r="N141" s="441"/>
      <c r="O141" s="441"/>
      <c r="P141" s="443"/>
      <c r="Q141" s="441"/>
    </row>
    <row r="142" spans="2:17">
      <c r="B142" s="445"/>
      <c r="C142" s="441"/>
      <c r="D142" s="441"/>
      <c r="E142" s="441"/>
      <c r="F142" s="441"/>
      <c r="G142" s="441"/>
      <c r="H142" s="442"/>
      <c r="I142" s="473"/>
      <c r="J142" s="441"/>
      <c r="K142" s="442"/>
      <c r="L142" s="442"/>
      <c r="M142" s="442"/>
      <c r="N142" s="441"/>
      <c r="O142" s="441"/>
      <c r="P142" s="443"/>
      <c r="Q142" s="441"/>
    </row>
    <row r="143" spans="2:17">
      <c r="B143" s="445"/>
      <c r="C143" s="441"/>
      <c r="D143" s="441"/>
      <c r="E143" s="441"/>
      <c r="F143" s="441"/>
      <c r="G143" s="441"/>
      <c r="H143" s="442"/>
      <c r="I143" s="473"/>
      <c r="J143" s="441"/>
      <c r="K143" s="442"/>
      <c r="L143" s="442"/>
      <c r="M143" s="442"/>
      <c r="N143" s="441"/>
      <c r="O143" s="441"/>
      <c r="P143" s="443"/>
      <c r="Q143" s="441"/>
    </row>
    <row r="144" spans="2:17">
      <c r="B144" s="445"/>
      <c r="C144" s="441"/>
      <c r="D144" s="441"/>
      <c r="E144" s="441"/>
      <c r="F144" s="441"/>
      <c r="G144" s="441"/>
      <c r="H144" s="442"/>
      <c r="I144" s="473"/>
      <c r="J144" s="441"/>
      <c r="K144" s="442"/>
      <c r="L144" s="442"/>
      <c r="M144" s="442"/>
      <c r="N144" s="441"/>
      <c r="O144" s="441"/>
      <c r="P144" s="443"/>
      <c r="Q144" s="441"/>
    </row>
    <row r="145" spans="2:17">
      <c r="B145" s="445"/>
      <c r="C145" s="441"/>
      <c r="D145" s="441"/>
      <c r="E145" s="441"/>
      <c r="F145" s="441"/>
      <c r="G145" s="441"/>
      <c r="H145" s="442"/>
      <c r="I145" s="473"/>
      <c r="J145" s="441"/>
      <c r="K145" s="442"/>
      <c r="L145" s="442"/>
      <c r="M145" s="442"/>
      <c r="N145" s="441"/>
      <c r="O145" s="441"/>
      <c r="P145" s="443"/>
      <c r="Q145" s="441"/>
    </row>
    <row r="146" spans="2:17">
      <c r="B146" s="445"/>
      <c r="C146" s="441"/>
      <c r="D146" s="441"/>
      <c r="E146" s="441"/>
      <c r="F146" s="441"/>
      <c r="G146" s="441"/>
      <c r="H146" s="442"/>
      <c r="I146" s="473"/>
      <c r="J146" s="441"/>
      <c r="K146" s="442"/>
      <c r="L146" s="442"/>
      <c r="M146" s="442"/>
      <c r="N146" s="441"/>
      <c r="O146" s="441"/>
      <c r="P146" s="443"/>
      <c r="Q146" s="441"/>
    </row>
    <row r="147" spans="2:17">
      <c r="B147" s="445"/>
      <c r="C147" s="441"/>
      <c r="D147" s="441"/>
      <c r="E147" s="441"/>
      <c r="F147" s="441"/>
      <c r="G147" s="441"/>
      <c r="H147" s="442"/>
      <c r="I147" s="473"/>
      <c r="J147" s="441"/>
      <c r="K147" s="442"/>
      <c r="L147" s="442"/>
      <c r="M147" s="442"/>
      <c r="N147" s="441"/>
      <c r="O147" s="441"/>
      <c r="P147" s="443"/>
      <c r="Q147" s="441"/>
    </row>
    <row r="148" spans="2:17">
      <c r="B148" s="445"/>
      <c r="C148" s="441"/>
      <c r="D148" s="441"/>
      <c r="E148" s="441"/>
      <c r="F148" s="441"/>
      <c r="G148" s="441"/>
      <c r="H148" s="442"/>
      <c r="I148" s="473"/>
      <c r="J148" s="441"/>
      <c r="K148" s="442"/>
      <c r="L148" s="442"/>
      <c r="M148" s="442"/>
      <c r="N148" s="441"/>
      <c r="O148" s="441"/>
      <c r="P148" s="443"/>
      <c r="Q148" s="441"/>
    </row>
    <row r="149" spans="2:17">
      <c r="B149" s="445"/>
      <c r="C149" s="441"/>
      <c r="D149" s="441"/>
      <c r="E149" s="441"/>
      <c r="F149" s="441"/>
      <c r="G149" s="441"/>
      <c r="H149" s="442"/>
      <c r="I149" s="473"/>
      <c r="J149" s="441"/>
      <c r="K149" s="442"/>
      <c r="L149" s="442"/>
      <c r="M149" s="442"/>
      <c r="N149" s="441"/>
      <c r="O149" s="441"/>
      <c r="P149" s="443"/>
      <c r="Q149" s="441"/>
    </row>
    <row r="150" spans="2:17">
      <c r="B150" s="445"/>
      <c r="C150" s="441"/>
      <c r="D150" s="441"/>
      <c r="E150" s="441"/>
      <c r="F150" s="441"/>
      <c r="G150" s="441"/>
      <c r="H150" s="442"/>
      <c r="I150" s="473"/>
      <c r="J150" s="441"/>
      <c r="K150" s="442"/>
      <c r="L150" s="442"/>
      <c r="M150" s="442"/>
      <c r="N150" s="441"/>
      <c r="O150" s="441"/>
      <c r="P150" s="443"/>
      <c r="Q150" s="441"/>
    </row>
    <row r="151" spans="2:17">
      <c r="B151" s="445"/>
      <c r="C151" s="441"/>
      <c r="D151" s="441"/>
      <c r="E151" s="441"/>
      <c r="F151" s="441"/>
      <c r="G151" s="441"/>
      <c r="H151" s="442"/>
      <c r="I151" s="473"/>
      <c r="J151" s="441"/>
      <c r="K151" s="442"/>
      <c r="L151" s="442"/>
      <c r="M151" s="442"/>
      <c r="N151" s="441"/>
      <c r="O151" s="441"/>
      <c r="P151" s="443"/>
      <c r="Q151" s="441"/>
    </row>
    <row r="152" spans="2:17">
      <c r="B152" s="445"/>
      <c r="C152" s="441"/>
      <c r="D152" s="441"/>
      <c r="E152" s="441"/>
      <c r="F152" s="441"/>
      <c r="G152" s="441"/>
      <c r="H152" s="442"/>
      <c r="I152" s="473"/>
      <c r="J152" s="441"/>
      <c r="K152" s="442"/>
      <c r="L152" s="442"/>
      <c r="M152" s="442"/>
      <c r="N152" s="441"/>
      <c r="O152" s="441"/>
      <c r="P152" s="443"/>
      <c r="Q152" s="441"/>
    </row>
    <row r="153" spans="2:17">
      <c r="B153" s="445"/>
      <c r="C153" s="441"/>
      <c r="D153" s="441"/>
      <c r="E153" s="441"/>
      <c r="F153" s="441"/>
      <c r="G153" s="441"/>
      <c r="H153" s="442"/>
      <c r="I153" s="473"/>
      <c r="J153" s="441"/>
      <c r="K153" s="442"/>
      <c r="L153" s="442"/>
      <c r="M153" s="442"/>
      <c r="N153" s="441"/>
      <c r="O153" s="441"/>
      <c r="P153" s="443"/>
      <c r="Q153" s="441"/>
    </row>
    <row r="154" spans="2:17">
      <c r="B154" s="445"/>
      <c r="C154" s="441"/>
      <c r="D154" s="441"/>
      <c r="E154" s="441"/>
      <c r="F154" s="441"/>
      <c r="G154" s="441"/>
      <c r="H154" s="442"/>
      <c r="I154" s="473"/>
      <c r="J154" s="441"/>
      <c r="K154" s="442"/>
      <c r="L154" s="442"/>
      <c r="M154" s="442"/>
      <c r="N154" s="441"/>
      <c r="O154" s="441"/>
      <c r="P154" s="443"/>
      <c r="Q154" s="441"/>
    </row>
    <row r="155" spans="2:17">
      <c r="B155" s="445"/>
      <c r="C155" s="441"/>
      <c r="D155" s="441"/>
      <c r="E155" s="441"/>
      <c r="F155" s="441"/>
      <c r="G155" s="441"/>
      <c r="H155" s="442"/>
      <c r="I155" s="473"/>
      <c r="J155" s="441"/>
      <c r="K155" s="442"/>
      <c r="L155" s="442"/>
      <c r="M155" s="442"/>
      <c r="N155" s="441"/>
      <c r="O155" s="441"/>
      <c r="P155" s="443"/>
      <c r="Q155" s="441"/>
    </row>
    <row r="156" spans="2:17">
      <c r="B156" s="445"/>
      <c r="C156" s="441"/>
      <c r="D156" s="441"/>
      <c r="E156" s="441"/>
      <c r="F156" s="441"/>
      <c r="G156" s="441"/>
      <c r="H156" s="442"/>
      <c r="I156" s="473"/>
      <c r="J156" s="441"/>
      <c r="K156" s="442"/>
      <c r="L156" s="442"/>
      <c r="M156" s="442"/>
      <c r="N156" s="441"/>
      <c r="O156" s="441"/>
      <c r="P156" s="443"/>
      <c r="Q156" s="441"/>
    </row>
    <row r="157" spans="2:17">
      <c r="B157" s="445"/>
      <c r="C157" s="441"/>
      <c r="D157" s="441"/>
      <c r="E157" s="441"/>
      <c r="F157" s="441"/>
      <c r="G157" s="441"/>
      <c r="H157" s="442"/>
      <c r="I157" s="473"/>
      <c r="J157" s="441"/>
      <c r="K157" s="442"/>
      <c r="L157" s="442"/>
      <c r="M157" s="442"/>
      <c r="N157" s="441"/>
      <c r="O157" s="441"/>
      <c r="P157" s="443"/>
      <c r="Q157" s="441"/>
    </row>
    <row r="158" spans="2:17">
      <c r="B158" s="445"/>
      <c r="C158" s="441"/>
      <c r="D158" s="441"/>
      <c r="E158" s="441"/>
      <c r="F158" s="441"/>
      <c r="G158" s="441"/>
      <c r="H158" s="442"/>
      <c r="I158" s="473"/>
      <c r="J158" s="441"/>
      <c r="K158" s="442"/>
      <c r="L158" s="442"/>
      <c r="M158" s="442"/>
      <c r="N158" s="441"/>
      <c r="O158" s="441"/>
      <c r="P158" s="443"/>
      <c r="Q158" s="441"/>
    </row>
    <row r="159" spans="2:17">
      <c r="B159" s="445"/>
      <c r="C159" s="441"/>
      <c r="D159" s="441"/>
      <c r="E159" s="441"/>
      <c r="F159" s="441"/>
      <c r="G159" s="441"/>
      <c r="H159" s="442"/>
      <c r="I159" s="473"/>
      <c r="J159" s="441"/>
      <c r="K159" s="442"/>
      <c r="L159" s="442"/>
      <c r="M159" s="442"/>
      <c r="N159" s="441"/>
      <c r="O159" s="441"/>
      <c r="P159" s="443"/>
      <c r="Q159" s="441"/>
    </row>
    <row r="160" spans="2:17">
      <c r="B160" s="445"/>
      <c r="C160" s="441"/>
      <c r="D160" s="441"/>
      <c r="E160" s="441"/>
      <c r="F160" s="441"/>
      <c r="G160" s="441"/>
      <c r="H160" s="442"/>
      <c r="I160" s="473"/>
      <c r="J160" s="441"/>
      <c r="K160" s="442"/>
      <c r="L160" s="442"/>
      <c r="M160" s="442"/>
      <c r="N160" s="441"/>
      <c r="O160" s="441"/>
      <c r="P160" s="443"/>
      <c r="Q160" s="441"/>
    </row>
    <row r="161" spans="5:5">
      <c r="E161" s="438"/>
    </row>
  </sheetData>
  <sheetProtection algorithmName="SHA-512" hashValue="25RNpdjJ8Waog1zWt3YYXeLqXkvb+g9pYQYa8hhwh9skH/kwaatVh9ULDcBLyFLpCC1i2q1EfFL6RNiOevAH+A==" saltValue="7lgVee+/r8RSMtfeLCxNzA==" spinCount="100000" sheet="1" objects="1" selectLockedCells="1"/>
  <mergeCells count="3">
    <mergeCell ref="Q7:Q8"/>
    <mergeCell ref="B7:P8"/>
    <mergeCell ref="N6:Q6"/>
  </mergeCells>
  <dataValidations count="6">
    <dataValidation type="list" allowBlank="1" showInputMessage="1" showErrorMessage="1" sqref="F11:F160" xr:uid="{00000000-0002-0000-0000-000000000000}">
      <formula1>"Single Family Let,HMO (mandatory licence), HMO (selective licence),HMO (no licence), Student Let, Corporate Let, Holiday Let/Seasonal"</formula1>
    </dataValidation>
    <dataValidation type="list" allowBlank="1" showInputMessage="1" showErrorMessage="1" sqref="E11:E160" xr:uid="{00000000-0002-0000-0000-000001000000}">
      <formula1>"House/Bungalow (Detached),House/Bungalow (Semi-Det),House/Bungalow (Terraced), Converted Flat, Purpose Built Flat, Maisonette, Multi Unit Block"</formula1>
    </dataValidation>
    <dataValidation type="list" allowBlank="1" showInputMessage="1" showErrorMessage="1" sqref="J11:J160" xr:uid="{00000000-0002-0000-0000-000002000000}">
      <formula1>"Individual,Ltd Company"</formula1>
    </dataValidation>
    <dataValidation type="whole" operator="greaterThan" allowBlank="1" showInputMessage="1" showErrorMessage="1" sqref="D11:D160" xr:uid="{00000000-0002-0000-0000-000003000000}">
      <formula1>-1</formula1>
    </dataValidation>
    <dataValidation type="list" allowBlank="1" showInputMessage="1" showErrorMessage="1" sqref="N11:P160" xr:uid="{00000000-0002-0000-0000-000004000000}">
      <formula1>"Yes,No"</formula1>
    </dataValidation>
    <dataValidation type="list" allowBlank="1" showInputMessage="1" showErrorMessage="1" sqref="Q11:Q160" xr:uid="{24A7556A-DFAA-4F70-828A-6C04EC1397F0}">
      <formula1>"2 Yr, 5 Yr,  Tracker, SVR, Other"</formula1>
    </dataValidation>
  </dataValidations>
  <hyperlinks>
    <hyperlink ref="B7:P8" location="Overview!A1" display="For advice and guidance on using this document CLICK HERE or navigate to Tab labelled &quot;Overview&quot; " xr:uid="{00000000-0004-0000-0000-000000000000}"/>
  </hyperlinks>
  <pageMargins left="0.25" right="0.25" top="0.75" bottom="0.75" header="0.3" footer="0.3"/>
  <pageSetup paperSize="9" scale="5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K30" sqref="K30"/>
    </sheetView>
  </sheetViews>
  <sheetFormatPr defaultRowHeight="14.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383F5D"/>
    <pageSetUpPr fitToPage="1"/>
  </sheetPr>
  <dimension ref="B1:CO40"/>
  <sheetViews>
    <sheetView showGridLines="0" tabSelected="1" zoomScaleNormal="100" workbookViewId="0">
      <selection activeCell="C18" sqref="C18:U18"/>
    </sheetView>
  </sheetViews>
  <sheetFormatPr defaultColWidth="2.83984375" defaultRowHeight="14.4"/>
  <cols>
    <col min="1" max="1" width="3.15625" customWidth="1"/>
  </cols>
  <sheetData>
    <row r="1" spans="2:92" ht="6" customHeight="1">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c r="AP1" s="452"/>
      <c r="AQ1" s="452"/>
      <c r="AR1" s="452"/>
      <c r="AS1" s="452"/>
      <c r="AT1" s="452"/>
      <c r="AU1" s="452"/>
      <c r="AV1" s="452"/>
      <c r="AW1" s="452"/>
      <c r="AX1" s="452"/>
      <c r="AY1" s="452"/>
      <c r="AZ1" s="452"/>
      <c r="BA1" s="452"/>
      <c r="BB1" s="452"/>
      <c r="BC1" s="452"/>
      <c r="BD1" s="452"/>
      <c r="BE1" s="452"/>
      <c r="BF1" s="452"/>
      <c r="BG1" s="452"/>
      <c r="BH1" s="452"/>
      <c r="BI1" s="452"/>
      <c r="BJ1" s="452"/>
      <c r="BK1" s="452"/>
      <c r="BL1" s="452"/>
      <c r="BM1" s="452"/>
      <c r="BN1" s="452"/>
      <c r="BO1" s="452"/>
      <c r="BP1" s="452"/>
      <c r="BQ1" s="452"/>
      <c r="BR1" s="452"/>
      <c r="BS1" s="452"/>
      <c r="BT1" s="452"/>
      <c r="BU1" s="452"/>
      <c r="BV1" s="452"/>
      <c r="BW1" s="452"/>
      <c r="BX1" s="452"/>
      <c r="BY1" s="452"/>
      <c r="BZ1" s="452"/>
      <c r="CA1" s="452"/>
      <c r="CB1" s="452"/>
      <c r="CC1" s="452"/>
      <c r="CD1" s="452"/>
      <c r="CE1" s="452"/>
      <c r="CF1" s="452"/>
      <c r="CG1" s="452"/>
      <c r="CH1" s="452"/>
      <c r="CI1" s="452"/>
      <c r="CJ1" s="452"/>
      <c r="CK1" s="452"/>
      <c r="CL1" s="452"/>
      <c r="CM1" s="452"/>
      <c r="CN1" s="452"/>
    </row>
    <row r="2" spans="2:92">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c r="AQ2" s="452"/>
      <c r="AR2" s="452"/>
      <c r="AS2" s="452"/>
      <c r="AT2" s="452"/>
      <c r="AU2" s="452"/>
      <c r="AV2" s="452"/>
      <c r="AW2" s="452"/>
      <c r="AX2" s="452"/>
      <c r="AY2" s="452"/>
      <c r="AZ2" s="452"/>
      <c r="BA2" s="452"/>
      <c r="BB2" s="452"/>
      <c r="BC2" s="452"/>
      <c r="BD2" s="452"/>
      <c r="BE2" s="452"/>
      <c r="BF2" s="452"/>
      <c r="BG2" s="452"/>
      <c r="BH2" s="452"/>
      <c r="BI2" s="452"/>
      <c r="BJ2" s="452"/>
      <c r="BK2" s="452"/>
      <c r="BL2" s="452"/>
      <c r="BM2" s="452"/>
      <c r="BN2" s="452"/>
      <c r="BO2" s="452"/>
      <c r="BP2" s="452"/>
      <c r="BQ2" s="452"/>
      <c r="BR2" s="452"/>
      <c r="BS2" s="452"/>
      <c r="BT2" s="452"/>
      <c r="BU2" s="452"/>
      <c r="BV2" s="452"/>
      <c r="BW2" s="452"/>
      <c r="BX2" s="452"/>
      <c r="BY2" s="452"/>
      <c r="BZ2" s="452"/>
      <c r="CA2" s="452"/>
      <c r="CB2" s="452"/>
      <c r="CC2" s="452"/>
      <c r="CD2" s="452"/>
      <c r="CE2" s="452"/>
      <c r="CF2" s="452"/>
      <c r="CG2" s="452"/>
      <c r="CH2" s="452"/>
      <c r="CI2" s="452"/>
      <c r="CJ2" s="452"/>
      <c r="CK2" s="452"/>
      <c r="CL2" s="452"/>
      <c r="CM2" s="452"/>
      <c r="CN2" s="452"/>
    </row>
    <row r="3" spans="2:92">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2"/>
      <c r="BA3" s="452"/>
      <c r="BB3" s="452"/>
      <c r="BC3" s="452"/>
      <c r="BD3" s="452"/>
      <c r="BE3" s="452"/>
      <c r="BF3" s="452"/>
      <c r="BG3" s="452"/>
      <c r="BH3" s="452"/>
      <c r="BI3" s="452"/>
      <c r="BJ3" s="452"/>
      <c r="BK3" s="452"/>
      <c r="BL3" s="452"/>
      <c r="BM3" s="452"/>
      <c r="BN3" s="452"/>
      <c r="BO3" s="452"/>
      <c r="BP3" s="452"/>
      <c r="BQ3" s="452"/>
      <c r="BR3" s="452"/>
      <c r="BS3" s="452"/>
      <c r="BT3" s="452"/>
      <c r="BU3" s="452"/>
      <c r="BV3" s="452"/>
      <c r="BW3" s="452"/>
      <c r="BX3" s="452"/>
      <c r="BY3" s="452"/>
      <c r="BZ3" s="452"/>
      <c r="CA3" s="452"/>
      <c r="CB3" s="452"/>
      <c r="CC3" s="452"/>
      <c r="CD3" s="452"/>
      <c r="CE3" s="452"/>
      <c r="CF3" s="452"/>
      <c r="CG3" s="452"/>
      <c r="CH3" s="452"/>
      <c r="CI3" s="452"/>
      <c r="CJ3" s="452"/>
      <c r="CK3" s="452"/>
      <c r="CL3" s="452"/>
      <c r="CM3" s="452"/>
      <c r="CN3" s="452"/>
    </row>
    <row r="4" spans="2:92">
      <c r="B4" s="452"/>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2"/>
      <c r="BA4" s="452"/>
      <c r="BB4" s="452"/>
      <c r="BC4" s="452"/>
      <c r="BD4" s="452"/>
      <c r="BE4" s="452"/>
      <c r="BF4" s="452"/>
      <c r="BG4" s="452"/>
      <c r="BH4" s="452"/>
      <c r="BI4" s="452"/>
      <c r="BJ4" s="452"/>
      <c r="BK4" s="452"/>
      <c r="BL4" s="452"/>
      <c r="BM4" s="452"/>
      <c r="BN4" s="452"/>
      <c r="BO4" s="452"/>
      <c r="BP4" s="452"/>
      <c r="BQ4" s="452"/>
      <c r="BR4" s="452"/>
      <c r="BS4" s="452"/>
      <c r="BT4" s="452"/>
      <c r="BU4" s="452"/>
      <c r="BV4" s="452"/>
      <c r="BW4" s="452"/>
      <c r="BX4" s="452"/>
      <c r="BY4" s="452"/>
      <c r="BZ4" s="452"/>
      <c r="CA4" s="452"/>
      <c r="CB4" s="452"/>
      <c r="CC4" s="452"/>
      <c r="CD4" s="452"/>
      <c r="CE4" s="452"/>
      <c r="CF4" s="452"/>
      <c r="CG4" s="452"/>
      <c r="CH4" s="452"/>
      <c r="CI4" s="452"/>
      <c r="CJ4" s="452"/>
      <c r="CK4" s="452"/>
      <c r="CL4" s="452"/>
      <c r="CM4" s="452"/>
      <c r="CN4" s="452"/>
    </row>
    <row r="5" spans="2:92">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2"/>
      <c r="BA5" s="452"/>
      <c r="BB5" s="452"/>
      <c r="BC5" s="452"/>
      <c r="BD5" s="452"/>
      <c r="BE5" s="452"/>
      <c r="BF5" s="452"/>
      <c r="BG5" s="452"/>
      <c r="BH5" s="452"/>
      <c r="BI5" s="452"/>
      <c r="BJ5" s="452"/>
      <c r="BK5" s="452"/>
      <c r="BL5" s="452"/>
      <c r="BM5" s="452"/>
      <c r="BN5" s="452"/>
      <c r="BO5" s="452"/>
      <c r="BP5" s="452"/>
      <c r="BQ5" s="452"/>
      <c r="BR5" s="452"/>
      <c r="BS5" s="452"/>
      <c r="BT5" s="452"/>
      <c r="BU5" s="452"/>
      <c r="BV5" s="452"/>
      <c r="BW5" s="452"/>
      <c r="BX5" s="452"/>
      <c r="BY5" s="452"/>
      <c r="BZ5" s="452"/>
      <c r="CA5" s="452"/>
      <c r="CB5" s="452"/>
      <c r="CC5" s="452"/>
      <c r="CD5" s="452"/>
      <c r="CE5" s="452"/>
      <c r="CF5" s="452"/>
      <c r="CG5" s="452"/>
      <c r="CH5" s="452"/>
      <c r="CI5" s="452"/>
      <c r="CJ5" s="452"/>
      <c r="CK5" s="452"/>
      <c r="CL5" s="452"/>
      <c r="CM5" s="452"/>
      <c r="CN5" s="452"/>
    </row>
    <row r="6" spans="2:92" ht="15.75" customHeight="1">
      <c r="B6" s="452"/>
      <c r="C6" s="452"/>
      <c r="D6" s="452"/>
      <c r="E6" s="452"/>
      <c r="F6" s="452"/>
      <c r="G6" s="452"/>
      <c r="H6" s="452"/>
      <c r="I6" s="452"/>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452"/>
      <c r="AL6" s="452"/>
      <c r="AM6" s="452"/>
      <c r="AN6" s="452"/>
      <c r="AO6" s="452"/>
      <c r="AP6" s="452"/>
      <c r="AQ6" s="452"/>
      <c r="AR6" s="452"/>
      <c r="AS6" s="452"/>
      <c r="AT6" s="452"/>
      <c r="AU6" s="452"/>
      <c r="AV6" s="452"/>
      <c r="AW6" s="452"/>
      <c r="AX6" s="452"/>
      <c r="AY6" s="452"/>
      <c r="AZ6" s="452"/>
      <c r="BA6" s="452"/>
      <c r="BB6" s="452"/>
      <c r="BC6" s="452"/>
      <c r="BD6" s="452"/>
      <c r="BE6" s="452"/>
      <c r="BF6" s="452"/>
      <c r="BG6" s="452"/>
      <c r="BH6" s="452"/>
      <c r="BI6" s="452"/>
      <c r="BJ6" s="452"/>
      <c r="BK6" s="452"/>
      <c r="BL6" s="452"/>
      <c r="BM6" s="452"/>
      <c r="BN6" s="452"/>
      <c r="BO6" s="452"/>
      <c r="BP6" s="452"/>
      <c r="BQ6" s="452"/>
      <c r="BR6" s="452"/>
      <c r="BS6" s="452"/>
      <c r="BT6" s="452"/>
      <c r="BU6" s="452"/>
      <c r="BV6" s="452"/>
      <c r="BW6" s="452"/>
      <c r="BX6" s="452"/>
      <c r="BY6" s="452"/>
      <c r="BZ6" s="452"/>
      <c r="CA6" s="452"/>
      <c r="CB6" s="452"/>
      <c r="CC6" s="452"/>
      <c r="CD6" s="452"/>
      <c r="CE6" s="523" t="s">
        <v>0</v>
      </c>
      <c r="CF6" s="523"/>
      <c r="CG6" s="523"/>
      <c r="CH6" s="523"/>
      <c r="CI6" s="523"/>
      <c r="CJ6" s="523"/>
      <c r="CK6" s="523"/>
      <c r="CL6" s="523"/>
      <c r="CM6" s="523"/>
      <c r="CN6" s="523"/>
    </row>
    <row r="7" spans="2:92" ht="15" customHeight="1">
      <c r="B7" s="482" t="s">
        <v>268</v>
      </c>
      <c r="C7" s="482"/>
      <c r="D7" s="482"/>
      <c r="E7" s="482"/>
      <c r="F7" s="482"/>
      <c r="G7" s="482"/>
      <c r="H7" s="482"/>
      <c r="I7" s="482"/>
      <c r="J7" s="482"/>
      <c r="K7" s="482"/>
      <c r="L7" s="482"/>
      <c r="M7" s="482"/>
      <c r="N7" s="482"/>
      <c r="O7" s="482"/>
      <c r="P7" s="482"/>
      <c r="Q7" s="482"/>
      <c r="R7" s="482"/>
      <c r="S7" s="482"/>
      <c r="T7" s="482"/>
      <c r="U7" s="482"/>
      <c r="V7" s="482"/>
      <c r="W7" s="482"/>
      <c r="X7" s="482"/>
      <c r="Y7" s="482"/>
      <c r="Z7" s="482"/>
      <c r="AA7" s="482"/>
      <c r="AB7" s="482"/>
      <c r="AC7" s="482"/>
      <c r="AD7" s="482"/>
      <c r="AE7" s="482"/>
      <c r="AF7" s="482"/>
      <c r="AG7" s="482"/>
      <c r="AH7" s="482"/>
      <c r="AI7" s="482"/>
      <c r="AJ7" s="482"/>
      <c r="AK7" s="482"/>
      <c r="AL7" s="482"/>
      <c r="AM7" s="482"/>
      <c r="AN7" s="482"/>
      <c r="AO7" s="482"/>
      <c r="AP7" s="482"/>
      <c r="AQ7" s="482"/>
      <c r="AR7" s="482"/>
      <c r="AS7" s="482"/>
      <c r="AW7" s="469" t="s">
        <v>114</v>
      </c>
      <c r="AX7" s="165"/>
      <c r="AY7" s="165"/>
      <c r="AZ7" s="165"/>
      <c r="BA7" s="165"/>
      <c r="BB7" s="165"/>
      <c r="BC7" s="165"/>
      <c r="BD7" s="165"/>
      <c r="BE7" s="165"/>
      <c r="BF7" s="165"/>
      <c r="BG7" s="165"/>
      <c r="BH7" s="165"/>
      <c r="BI7" s="165"/>
      <c r="BJ7" s="165"/>
      <c r="BK7" s="165"/>
      <c r="BL7" s="165"/>
      <c r="BM7" s="165"/>
      <c r="BN7" s="165"/>
      <c r="BO7" s="165"/>
      <c r="BP7" s="165"/>
      <c r="BQ7" s="165"/>
      <c r="BR7" s="165"/>
      <c r="BS7" s="165"/>
      <c r="BT7" s="165"/>
      <c r="BU7" s="165"/>
      <c r="BV7" s="165"/>
      <c r="BW7" s="165"/>
      <c r="BX7" s="165"/>
      <c r="BY7" s="165"/>
      <c r="BZ7" s="165"/>
      <c r="CA7" s="165"/>
      <c r="CB7" s="165"/>
      <c r="CC7" s="165"/>
      <c r="CD7" s="165"/>
      <c r="CE7" s="165"/>
      <c r="CF7" s="165"/>
      <c r="CG7" s="165"/>
      <c r="CH7" s="165"/>
      <c r="CI7" s="165"/>
      <c r="CJ7" s="165"/>
      <c r="CK7" s="165"/>
      <c r="CL7" s="165"/>
      <c r="CM7" s="165"/>
      <c r="CN7" s="165"/>
    </row>
    <row r="8" spans="2:92" ht="15" customHeight="1">
      <c r="B8" s="482"/>
      <c r="C8" s="482"/>
      <c r="D8" s="482"/>
      <c r="E8" s="482"/>
      <c r="F8" s="482"/>
      <c r="G8" s="482"/>
      <c r="H8" s="482"/>
      <c r="I8" s="482"/>
      <c r="J8" s="482"/>
      <c r="K8" s="482"/>
      <c r="L8" s="482"/>
      <c r="M8" s="482"/>
      <c r="N8" s="482"/>
      <c r="O8" s="482"/>
      <c r="P8" s="482"/>
      <c r="Q8" s="482"/>
      <c r="R8" s="482"/>
      <c r="S8" s="482"/>
      <c r="T8" s="482"/>
      <c r="U8" s="482"/>
      <c r="V8" s="482"/>
      <c r="W8" s="482"/>
      <c r="X8" s="482"/>
      <c r="Y8" s="482"/>
      <c r="Z8" s="482"/>
      <c r="AA8" s="482"/>
      <c r="AB8" s="482"/>
      <c r="AC8" s="482"/>
      <c r="AD8" s="482"/>
      <c r="AE8" s="482"/>
      <c r="AF8" s="482"/>
      <c r="AG8" s="482"/>
      <c r="AH8" s="482"/>
      <c r="AI8" s="482"/>
      <c r="AJ8" s="482"/>
      <c r="AK8" s="482"/>
      <c r="AL8" s="482"/>
      <c r="AM8" s="482"/>
      <c r="AN8" s="482"/>
      <c r="AO8" s="482"/>
      <c r="AP8" s="482"/>
      <c r="AQ8" s="482"/>
      <c r="AR8" s="482"/>
      <c r="AS8" s="482"/>
      <c r="AW8" s="484" t="s">
        <v>257</v>
      </c>
      <c r="AX8" s="484"/>
      <c r="AY8" s="484"/>
      <c r="AZ8" s="484"/>
      <c r="BA8" s="484"/>
      <c r="BB8" s="484"/>
      <c r="BC8" s="484"/>
      <c r="BD8" s="484"/>
      <c r="BE8" s="484"/>
      <c r="BF8" s="484"/>
      <c r="BG8" s="484"/>
      <c r="BH8" s="484"/>
      <c r="BI8" s="484"/>
      <c r="BJ8" s="484"/>
      <c r="BK8" s="484"/>
      <c r="BL8" s="484"/>
      <c r="BM8" s="484"/>
      <c r="BN8" s="484"/>
      <c r="BO8" s="484"/>
      <c r="BP8" s="484"/>
      <c r="BQ8" s="484"/>
      <c r="BR8" s="484"/>
      <c r="BS8" s="484"/>
      <c r="BT8" s="484"/>
      <c r="BU8" s="484"/>
      <c r="BV8" s="484"/>
      <c r="BW8" s="484"/>
      <c r="BX8" s="484"/>
      <c r="BY8" s="484"/>
      <c r="BZ8" s="484"/>
      <c r="CA8" s="484"/>
      <c r="CB8" s="484"/>
      <c r="CC8" s="484"/>
      <c r="CD8" s="484"/>
      <c r="CE8" s="484"/>
      <c r="CF8" s="484"/>
      <c r="CG8" s="484"/>
      <c r="CH8" s="484"/>
      <c r="CI8" s="484"/>
      <c r="CJ8" s="484"/>
      <c r="CK8" s="484"/>
      <c r="CL8" s="484"/>
      <c r="CM8" s="484"/>
      <c r="CN8" s="484"/>
    </row>
    <row r="9" spans="2:92" ht="15" customHeight="1">
      <c r="B9" s="499" t="s">
        <v>277</v>
      </c>
      <c r="C9" s="499"/>
      <c r="D9" s="499"/>
      <c r="E9" s="499"/>
      <c r="F9" s="499"/>
      <c r="G9" s="499"/>
      <c r="H9" s="499"/>
      <c r="I9" s="499"/>
      <c r="J9" s="499"/>
      <c r="K9" s="499"/>
      <c r="L9" s="499"/>
      <c r="M9" s="499"/>
      <c r="N9" s="499"/>
      <c r="O9" s="499"/>
      <c r="P9" s="499"/>
      <c r="Q9" s="499"/>
      <c r="R9" s="499"/>
      <c r="S9" s="499"/>
      <c r="T9" s="499"/>
      <c r="U9" s="499"/>
      <c r="V9" s="499"/>
      <c r="W9" s="500" t="s">
        <v>278</v>
      </c>
      <c r="X9" s="501"/>
      <c r="Y9" s="501"/>
      <c r="Z9" s="501"/>
      <c r="AA9" s="501"/>
      <c r="AB9" s="501"/>
      <c r="AC9" s="501"/>
      <c r="AD9" s="501"/>
      <c r="AE9" s="501"/>
      <c r="AF9" s="501"/>
      <c r="AG9" s="501"/>
      <c r="AH9" s="461"/>
      <c r="AI9" s="460"/>
      <c r="AJ9" s="460"/>
      <c r="AK9" s="460"/>
      <c r="AL9" s="460"/>
      <c r="AM9" s="460"/>
      <c r="AN9" s="460"/>
      <c r="AO9" s="460"/>
      <c r="AP9" s="460"/>
      <c r="AQ9" s="460"/>
      <c r="AR9" s="460"/>
      <c r="AS9" s="460"/>
      <c r="AW9" s="484"/>
      <c r="AX9" s="484"/>
      <c r="AY9" s="484"/>
      <c r="AZ9" s="484"/>
      <c r="BA9" s="484"/>
      <c r="BB9" s="484"/>
      <c r="BC9" s="484"/>
      <c r="BD9" s="484"/>
      <c r="BE9" s="484"/>
      <c r="BF9" s="484"/>
      <c r="BG9" s="484"/>
      <c r="BH9" s="484"/>
      <c r="BI9" s="484"/>
      <c r="BJ9" s="484"/>
      <c r="BK9" s="484"/>
      <c r="BL9" s="484"/>
      <c r="BM9" s="484"/>
      <c r="BN9" s="484"/>
      <c r="BO9" s="484"/>
      <c r="BP9" s="484"/>
      <c r="BQ9" s="484"/>
      <c r="BR9" s="484"/>
      <c r="BS9" s="484"/>
      <c r="BT9" s="484"/>
      <c r="BU9" s="484"/>
      <c r="BV9" s="484"/>
      <c r="BW9" s="484"/>
      <c r="BX9" s="484"/>
      <c r="BY9" s="484"/>
      <c r="BZ9" s="484"/>
      <c r="CA9" s="484"/>
      <c r="CB9" s="484"/>
      <c r="CC9" s="484"/>
      <c r="CD9" s="484"/>
      <c r="CE9" s="484"/>
      <c r="CF9" s="484"/>
      <c r="CG9" s="484"/>
      <c r="CH9" s="484"/>
      <c r="CI9" s="484"/>
      <c r="CJ9" s="484"/>
      <c r="CK9" s="484"/>
      <c r="CL9" s="484"/>
      <c r="CM9" s="484"/>
      <c r="CN9" s="484"/>
    </row>
    <row r="10" spans="2:92">
      <c r="AW10" s="484"/>
      <c r="AX10" s="484"/>
      <c r="AY10" s="484"/>
      <c r="AZ10" s="484"/>
      <c r="BA10" s="484"/>
      <c r="BB10" s="484"/>
      <c r="BC10" s="484"/>
      <c r="BD10" s="484"/>
      <c r="BE10" s="484"/>
      <c r="BF10" s="484"/>
      <c r="BG10" s="484"/>
      <c r="BH10" s="484"/>
      <c r="BI10" s="484"/>
      <c r="BJ10" s="484"/>
      <c r="BK10" s="484"/>
      <c r="BL10" s="484"/>
      <c r="BM10" s="484"/>
      <c r="BN10" s="484"/>
      <c r="BO10" s="484"/>
      <c r="BP10" s="484"/>
      <c r="BQ10" s="484"/>
      <c r="BR10" s="484"/>
      <c r="BS10" s="484"/>
      <c r="BT10" s="484"/>
      <c r="BU10" s="484"/>
      <c r="BV10" s="484"/>
      <c r="BW10" s="484"/>
      <c r="BX10" s="484"/>
      <c r="BY10" s="484"/>
      <c r="BZ10" s="484"/>
      <c r="CA10" s="484"/>
      <c r="CB10" s="484"/>
      <c r="CC10" s="484"/>
      <c r="CD10" s="484"/>
      <c r="CE10" s="484"/>
      <c r="CF10" s="484"/>
      <c r="CG10" s="484"/>
      <c r="CH10" s="484"/>
      <c r="CI10" s="484"/>
      <c r="CJ10" s="484"/>
      <c r="CK10" s="484"/>
      <c r="CL10" s="484"/>
      <c r="CM10" s="484"/>
      <c r="CN10" s="484"/>
    </row>
    <row r="11" spans="2:92" ht="15" customHeight="1">
      <c r="B11" s="463" t="s">
        <v>269</v>
      </c>
      <c r="C11" s="464"/>
      <c r="D11" s="464"/>
      <c r="E11" s="464"/>
      <c r="F11" s="464"/>
      <c r="G11" s="464"/>
      <c r="H11" s="464"/>
      <c r="I11" s="464"/>
      <c r="J11" s="464"/>
      <c r="K11" s="464"/>
      <c r="L11" s="464"/>
      <c r="M11" s="464"/>
      <c r="N11" s="464"/>
      <c r="O11" s="464"/>
      <c r="P11" s="464"/>
      <c r="Q11" s="464"/>
      <c r="R11" s="464"/>
      <c r="S11" s="464"/>
      <c r="T11" s="464"/>
      <c r="U11" s="464"/>
      <c r="V11" s="464"/>
      <c r="W11" s="464"/>
      <c r="X11" s="464"/>
      <c r="Y11" s="464"/>
      <c r="Z11" s="464"/>
      <c r="AA11" s="464"/>
      <c r="AB11" s="464"/>
      <c r="AC11" s="464"/>
      <c r="AD11" s="464"/>
      <c r="AE11" s="464"/>
      <c r="AF11" s="464"/>
      <c r="AG11" s="464"/>
      <c r="AH11" s="464"/>
      <c r="AI11" s="464"/>
      <c r="AJ11" s="464"/>
      <c r="AK11" s="464"/>
      <c r="AL11" s="464"/>
      <c r="AM11" s="464"/>
      <c r="AN11" s="464"/>
      <c r="AO11" s="464"/>
      <c r="AP11" s="464"/>
      <c r="AQ11" s="464"/>
      <c r="AR11" s="464"/>
      <c r="AS11" s="464"/>
      <c r="AW11" s="484"/>
      <c r="AX11" s="484"/>
      <c r="AY11" s="484"/>
      <c r="AZ11" s="484"/>
      <c r="BA11" s="484"/>
      <c r="BB11" s="484"/>
      <c r="BC11" s="484"/>
      <c r="BD11" s="484"/>
      <c r="BE11" s="484"/>
      <c r="BF11" s="484"/>
      <c r="BG11" s="484"/>
      <c r="BH11" s="484"/>
      <c r="BI11" s="484"/>
      <c r="BJ11" s="484"/>
      <c r="BK11" s="484"/>
      <c r="BL11" s="484"/>
      <c r="BM11" s="484"/>
      <c r="BN11" s="484"/>
      <c r="BO11" s="484"/>
      <c r="BP11" s="484"/>
      <c r="BQ11" s="484"/>
      <c r="BR11" s="484"/>
      <c r="BS11" s="484"/>
      <c r="BT11" s="484"/>
      <c r="BU11" s="484"/>
      <c r="BV11" s="484"/>
      <c r="BW11" s="484"/>
      <c r="BX11" s="484"/>
      <c r="BY11" s="484"/>
      <c r="BZ11" s="484"/>
      <c r="CA11" s="484"/>
      <c r="CB11" s="484"/>
      <c r="CC11" s="484"/>
      <c r="CD11" s="484"/>
      <c r="CE11" s="484"/>
      <c r="CF11" s="484"/>
      <c r="CG11" s="484"/>
      <c r="CH11" s="484"/>
      <c r="CI11" s="484"/>
      <c r="CJ11" s="484"/>
      <c r="CK11" s="484"/>
      <c r="CL11" s="484"/>
      <c r="CM11" s="484"/>
      <c r="CN11" s="484"/>
    </row>
    <row r="12" spans="2:92" ht="15" customHeight="1">
      <c r="B12" s="483" t="s">
        <v>299</v>
      </c>
      <c r="C12" s="483"/>
      <c r="D12" s="483"/>
      <c r="E12" s="483"/>
      <c r="F12" s="483"/>
      <c r="G12" s="483"/>
      <c r="H12" s="483"/>
      <c r="I12" s="483"/>
      <c r="J12" s="483"/>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3"/>
      <c r="AJ12" s="483"/>
      <c r="AK12" s="483"/>
      <c r="AL12" s="483"/>
      <c r="AM12" s="483"/>
      <c r="AN12" s="483"/>
      <c r="AO12" s="483"/>
      <c r="AP12" s="483"/>
      <c r="AQ12" s="483"/>
      <c r="AR12" s="483"/>
      <c r="AS12" s="483"/>
      <c r="AW12" s="484"/>
      <c r="AX12" s="484"/>
      <c r="AY12" s="484"/>
      <c r="AZ12" s="484"/>
      <c r="BA12" s="484"/>
      <c r="BB12" s="484"/>
      <c r="BC12" s="484"/>
      <c r="BD12" s="484"/>
      <c r="BE12" s="484"/>
      <c r="BF12" s="484"/>
      <c r="BG12" s="484"/>
      <c r="BH12" s="484"/>
      <c r="BI12" s="484"/>
      <c r="BJ12" s="484"/>
      <c r="BK12" s="484"/>
      <c r="BL12" s="484"/>
      <c r="BM12" s="484"/>
      <c r="BN12" s="484"/>
      <c r="BO12" s="484"/>
      <c r="BP12" s="484"/>
      <c r="BQ12" s="484"/>
      <c r="BR12" s="484"/>
      <c r="BS12" s="484"/>
      <c r="BT12" s="484"/>
      <c r="BU12" s="484"/>
      <c r="BV12" s="484"/>
      <c r="BW12" s="484"/>
      <c r="BX12" s="484"/>
      <c r="BY12" s="484"/>
      <c r="BZ12" s="484"/>
      <c r="CA12" s="484"/>
      <c r="CB12" s="484"/>
      <c r="CC12" s="484"/>
      <c r="CD12" s="484"/>
      <c r="CE12" s="484"/>
      <c r="CF12" s="484"/>
      <c r="CG12" s="484"/>
      <c r="CH12" s="484"/>
      <c r="CI12" s="484"/>
      <c r="CJ12" s="484"/>
      <c r="CK12" s="484"/>
      <c r="CL12" s="484"/>
      <c r="CM12" s="484"/>
      <c r="CN12" s="484"/>
    </row>
    <row r="13" spans="2:92">
      <c r="B13" s="483"/>
      <c r="C13" s="483"/>
      <c r="D13" s="483"/>
      <c r="E13" s="483"/>
      <c r="F13" s="483"/>
      <c r="G13" s="483"/>
      <c r="H13" s="483"/>
      <c r="I13" s="483"/>
      <c r="J13" s="483"/>
      <c r="K13" s="483"/>
      <c r="L13" s="483"/>
      <c r="M13" s="483"/>
      <c r="N13" s="483"/>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483"/>
      <c r="AL13" s="483"/>
      <c r="AM13" s="483"/>
      <c r="AN13" s="483"/>
      <c r="AO13" s="483"/>
      <c r="AP13" s="483"/>
      <c r="AQ13" s="483"/>
      <c r="AR13" s="483"/>
      <c r="AS13" s="483"/>
      <c r="AW13" s="169"/>
      <c r="AX13" s="169"/>
      <c r="AY13" s="169"/>
      <c r="AZ13" s="169"/>
      <c r="BA13" s="169"/>
      <c r="BB13" s="169"/>
      <c r="BC13" s="169"/>
      <c r="BD13" s="169"/>
      <c r="BE13" s="169"/>
      <c r="BF13" s="169"/>
      <c r="BG13" s="169"/>
      <c r="BH13" s="169"/>
      <c r="BI13" s="169"/>
      <c r="BJ13" s="169"/>
      <c r="BK13" s="169"/>
      <c r="BL13" s="169"/>
      <c r="BM13" s="169"/>
      <c r="BN13" s="169"/>
      <c r="BO13" s="169"/>
      <c r="BP13" s="169"/>
      <c r="BQ13" s="169"/>
      <c r="BR13" s="169"/>
      <c r="BS13" s="169"/>
      <c r="BT13" s="169"/>
      <c r="BU13" s="169"/>
      <c r="BV13" s="169"/>
      <c r="BW13" s="169"/>
      <c r="BX13" s="169"/>
      <c r="BY13" s="169"/>
      <c r="BZ13" s="169"/>
      <c r="CA13" s="169"/>
      <c r="CB13" s="169"/>
      <c r="CC13" s="169"/>
      <c r="CD13" s="169"/>
      <c r="CE13" s="169"/>
      <c r="CF13" s="169"/>
      <c r="CG13" s="169"/>
      <c r="CH13" s="169"/>
      <c r="CI13" s="169"/>
      <c r="CJ13" s="169"/>
      <c r="CK13" s="169"/>
      <c r="CL13" s="169"/>
      <c r="CM13" s="169"/>
      <c r="CN13" s="169"/>
    </row>
    <row r="14" spans="2:92" ht="15" customHeight="1" thickBot="1">
      <c r="AW14" s="2" t="s">
        <v>127</v>
      </c>
      <c r="AX14" s="169"/>
      <c r="AY14" s="169"/>
      <c r="AZ14" s="169"/>
      <c r="BA14" s="169"/>
      <c r="BB14" s="169"/>
      <c r="BC14" s="169"/>
      <c r="BD14" s="169"/>
      <c r="BE14" s="169"/>
      <c r="BF14" s="169"/>
      <c r="BG14" s="169"/>
      <c r="BH14" s="169"/>
      <c r="BI14" s="169"/>
      <c r="BJ14" s="169"/>
      <c r="BK14" s="169"/>
      <c r="BL14" s="169"/>
      <c r="BM14" s="169"/>
      <c r="BN14" s="169"/>
      <c r="BO14" s="169"/>
      <c r="BP14" s="169"/>
      <c r="BQ14" s="169"/>
      <c r="BR14" s="169"/>
      <c r="BS14" s="169"/>
      <c r="BT14" s="169"/>
      <c r="BU14" s="169"/>
      <c r="BV14" s="169"/>
      <c r="BW14" s="169"/>
      <c r="BX14" s="169"/>
      <c r="BY14" s="169"/>
      <c r="BZ14" s="169"/>
      <c r="CA14" s="169"/>
      <c r="CB14" s="169"/>
      <c r="CC14" s="169"/>
      <c r="CD14" s="169"/>
      <c r="CE14" s="169"/>
      <c r="CF14" s="169"/>
      <c r="CG14" s="169"/>
      <c r="CH14" s="169"/>
      <c r="CI14" s="169"/>
      <c r="CJ14" s="169"/>
      <c r="CK14" s="169"/>
      <c r="CL14" s="169"/>
      <c r="CM14" s="169"/>
      <c r="CN14" s="169"/>
    </row>
    <row r="15" spans="2:92" ht="15.6">
      <c r="B15" s="492" t="s">
        <v>106</v>
      </c>
      <c r="C15" s="493"/>
      <c r="D15" s="493"/>
      <c r="E15" s="493"/>
      <c r="F15" s="493"/>
      <c r="G15" s="493"/>
      <c r="H15" s="493"/>
      <c r="I15" s="493"/>
      <c r="J15" s="493"/>
      <c r="K15" s="493"/>
      <c r="L15" s="493"/>
      <c r="M15" s="493"/>
      <c r="N15" s="493"/>
      <c r="O15" s="493"/>
      <c r="P15" s="493"/>
      <c r="Q15" s="493"/>
      <c r="R15" s="493"/>
      <c r="S15" s="493"/>
      <c r="T15" s="493"/>
      <c r="U15" s="493"/>
      <c r="V15" s="493" t="s">
        <v>107</v>
      </c>
      <c r="W15" s="493"/>
      <c r="X15" s="493"/>
      <c r="Y15" s="493"/>
      <c r="Z15" s="493"/>
      <c r="AA15" s="493"/>
      <c r="AB15" s="486" t="s">
        <v>305</v>
      </c>
      <c r="AC15" s="486"/>
      <c r="AD15" s="486"/>
      <c r="AE15" s="486"/>
      <c r="AF15" s="486"/>
      <c r="AG15" s="486" t="s">
        <v>108</v>
      </c>
      <c r="AH15" s="486"/>
      <c r="AI15" s="486"/>
      <c r="AJ15" s="486"/>
      <c r="AK15" s="486"/>
      <c r="AL15" s="486"/>
      <c r="AM15" s="486"/>
      <c r="AN15" s="486" t="s">
        <v>109</v>
      </c>
      <c r="AO15" s="486"/>
      <c r="AP15" s="486"/>
      <c r="AQ15" s="486"/>
      <c r="AR15" s="486"/>
      <c r="AS15" s="489"/>
      <c r="AW15" s="166" t="s">
        <v>118</v>
      </c>
      <c r="AX15" s="165"/>
      <c r="AZ15" s="165"/>
      <c r="BA15" s="165"/>
      <c r="BB15" s="165"/>
      <c r="BC15" s="165"/>
      <c r="BD15" s="165"/>
      <c r="BE15" s="165"/>
      <c r="BF15" s="165"/>
      <c r="BH15" s="166" t="s">
        <v>258</v>
      </c>
      <c r="BI15" s="165"/>
      <c r="BJ15" s="165"/>
      <c r="BK15" s="165"/>
      <c r="BL15" s="165"/>
      <c r="BM15" s="165"/>
      <c r="BN15" s="165"/>
      <c r="BO15" s="165"/>
      <c r="BP15" s="165"/>
      <c r="BQ15" s="165"/>
      <c r="BR15" s="166" t="s">
        <v>301</v>
      </c>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row>
    <row r="16" spans="2:92" ht="15" customHeight="1">
      <c r="B16" s="494"/>
      <c r="C16" s="495"/>
      <c r="D16" s="495"/>
      <c r="E16" s="495"/>
      <c r="F16" s="495"/>
      <c r="G16" s="495"/>
      <c r="H16" s="495"/>
      <c r="I16" s="495"/>
      <c r="J16" s="495"/>
      <c r="K16" s="495"/>
      <c r="L16" s="495"/>
      <c r="M16" s="495"/>
      <c r="N16" s="495"/>
      <c r="O16" s="495"/>
      <c r="P16" s="495"/>
      <c r="Q16" s="495"/>
      <c r="R16" s="495"/>
      <c r="S16" s="495"/>
      <c r="T16" s="495"/>
      <c r="U16" s="495"/>
      <c r="V16" s="495"/>
      <c r="W16" s="495"/>
      <c r="X16" s="495"/>
      <c r="Y16" s="495"/>
      <c r="Z16" s="495"/>
      <c r="AA16" s="495"/>
      <c r="AB16" s="487"/>
      <c r="AC16" s="487"/>
      <c r="AD16" s="487"/>
      <c r="AE16" s="487"/>
      <c r="AF16" s="487"/>
      <c r="AG16" s="487"/>
      <c r="AH16" s="487"/>
      <c r="AI16" s="487"/>
      <c r="AJ16" s="487"/>
      <c r="AK16" s="487"/>
      <c r="AL16" s="487"/>
      <c r="AM16" s="487"/>
      <c r="AN16" s="487"/>
      <c r="AO16" s="487"/>
      <c r="AP16" s="487"/>
      <c r="AQ16" s="487"/>
      <c r="AR16" s="487"/>
      <c r="AS16" s="490"/>
    </row>
    <row r="17" spans="2:93" ht="15" customHeight="1" thickBot="1">
      <c r="B17" s="496"/>
      <c r="C17" s="497"/>
      <c r="D17" s="497"/>
      <c r="E17" s="497"/>
      <c r="F17" s="497"/>
      <c r="G17" s="497"/>
      <c r="H17" s="497"/>
      <c r="I17" s="497"/>
      <c r="J17" s="497"/>
      <c r="K17" s="497"/>
      <c r="L17" s="497"/>
      <c r="M17" s="497"/>
      <c r="N17" s="497"/>
      <c r="O17" s="497"/>
      <c r="P17" s="497"/>
      <c r="Q17" s="497"/>
      <c r="R17" s="497"/>
      <c r="S17" s="497"/>
      <c r="T17" s="497"/>
      <c r="U17" s="497"/>
      <c r="V17" s="497"/>
      <c r="W17" s="497"/>
      <c r="X17" s="497"/>
      <c r="Y17" s="497"/>
      <c r="Z17" s="497"/>
      <c r="AA17" s="497"/>
      <c r="AB17" s="488"/>
      <c r="AC17" s="488"/>
      <c r="AD17" s="488"/>
      <c r="AE17" s="488"/>
      <c r="AF17" s="488"/>
      <c r="AG17" s="488"/>
      <c r="AH17" s="488"/>
      <c r="AI17" s="488"/>
      <c r="AJ17" s="488"/>
      <c r="AK17" s="488"/>
      <c r="AL17" s="488"/>
      <c r="AM17" s="488"/>
      <c r="AN17" s="488"/>
      <c r="AO17" s="488"/>
      <c r="AP17" s="488"/>
      <c r="AQ17" s="488"/>
      <c r="AR17" s="488"/>
      <c r="AS17" s="491"/>
      <c r="AT17" s="164"/>
      <c r="AW17" s="470" t="s">
        <v>267</v>
      </c>
      <c r="AX17" s="163"/>
      <c r="AY17" s="163"/>
      <c r="AZ17" s="163"/>
      <c r="BA17" s="163"/>
      <c r="BB17" s="163"/>
      <c r="BC17" s="163"/>
    </row>
    <row r="18" spans="2:93">
      <c r="B18" s="160">
        <v>1</v>
      </c>
      <c r="C18" s="518"/>
      <c r="D18" s="519"/>
      <c r="E18" s="519"/>
      <c r="F18" s="519"/>
      <c r="G18" s="519"/>
      <c r="H18" s="519"/>
      <c r="I18" s="519"/>
      <c r="J18" s="519"/>
      <c r="K18" s="519"/>
      <c r="L18" s="519"/>
      <c r="M18" s="519"/>
      <c r="N18" s="519"/>
      <c r="O18" s="519"/>
      <c r="P18" s="519"/>
      <c r="Q18" s="519"/>
      <c r="R18" s="519"/>
      <c r="S18" s="519"/>
      <c r="T18" s="519"/>
      <c r="U18" s="520"/>
      <c r="V18" s="532"/>
      <c r="W18" s="533"/>
      <c r="X18" s="533"/>
      <c r="Y18" s="533"/>
      <c r="Z18" s="533"/>
      <c r="AA18" s="534"/>
      <c r="AB18" s="513"/>
      <c r="AC18" s="514"/>
      <c r="AD18" s="514"/>
      <c r="AE18" s="514"/>
      <c r="AF18" s="515"/>
      <c r="AG18" s="509"/>
      <c r="AH18" s="510"/>
      <c r="AI18" s="510"/>
      <c r="AJ18" s="510"/>
      <c r="AK18" s="510"/>
      <c r="AL18" s="510"/>
      <c r="AM18" s="511"/>
      <c r="AN18" s="509"/>
      <c r="AO18" s="510"/>
      <c r="AP18" s="510"/>
      <c r="AQ18" s="510"/>
      <c r="AR18" s="510"/>
      <c r="AS18" s="526"/>
      <c r="AT18" s="164"/>
      <c r="AW18" s="503" t="s">
        <v>115</v>
      </c>
      <c r="AX18" s="503"/>
      <c r="AY18" s="503"/>
      <c r="AZ18" s="503"/>
      <c r="BA18" s="503"/>
      <c r="BB18" s="503"/>
      <c r="BC18" s="503"/>
      <c r="BD18" s="503"/>
      <c r="BE18" s="503"/>
      <c r="BF18" s="503"/>
      <c r="BG18" s="503"/>
      <c r="BH18" s="503"/>
      <c r="BI18" s="503"/>
      <c r="BJ18" s="503"/>
      <c r="BK18" s="503"/>
      <c r="BL18" s="503"/>
      <c r="BM18" s="503"/>
      <c r="BN18" s="503"/>
      <c r="BO18" s="503"/>
      <c r="BP18" s="503"/>
      <c r="BQ18" s="503"/>
      <c r="BR18" s="503"/>
      <c r="BS18" s="503"/>
      <c r="BT18" s="503"/>
      <c r="BU18" s="503"/>
      <c r="BV18" s="503"/>
      <c r="BW18" s="503"/>
      <c r="BX18" s="503"/>
      <c r="BY18" s="503"/>
      <c r="BZ18" s="503"/>
      <c r="CA18" s="503"/>
      <c r="CB18" s="503"/>
      <c r="CC18" s="503"/>
      <c r="CD18" s="503"/>
      <c r="CE18" s="503"/>
      <c r="CF18" s="503"/>
      <c r="CG18" s="503"/>
      <c r="CH18" s="503"/>
      <c r="CI18" s="503"/>
      <c r="CJ18" s="503"/>
      <c r="CK18" s="503"/>
      <c r="CL18" s="503"/>
      <c r="CM18" s="503"/>
      <c r="CN18" s="503"/>
    </row>
    <row r="19" spans="2:93">
      <c r="B19" s="161">
        <v>2</v>
      </c>
      <c r="C19" s="521"/>
      <c r="D19" s="521"/>
      <c r="E19" s="521"/>
      <c r="F19" s="521"/>
      <c r="G19" s="521"/>
      <c r="H19" s="521"/>
      <c r="I19" s="521"/>
      <c r="J19" s="521"/>
      <c r="K19" s="521"/>
      <c r="L19" s="521"/>
      <c r="M19" s="521"/>
      <c r="N19" s="521"/>
      <c r="O19" s="521"/>
      <c r="P19" s="521"/>
      <c r="Q19" s="521"/>
      <c r="R19" s="521"/>
      <c r="S19" s="521"/>
      <c r="T19" s="521"/>
      <c r="U19" s="521"/>
      <c r="V19" s="535"/>
      <c r="W19" s="535"/>
      <c r="X19" s="535"/>
      <c r="Y19" s="535"/>
      <c r="Z19" s="535"/>
      <c r="AA19" s="535"/>
      <c r="AB19" s="516"/>
      <c r="AC19" s="516"/>
      <c r="AD19" s="516"/>
      <c r="AE19" s="516"/>
      <c r="AF19" s="516"/>
      <c r="AG19" s="512"/>
      <c r="AH19" s="512"/>
      <c r="AI19" s="512"/>
      <c r="AJ19" s="512"/>
      <c r="AK19" s="512"/>
      <c r="AL19" s="512"/>
      <c r="AM19" s="512"/>
      <c r="AN19" s="512"/>
      <c r="AO19" s="512"/>
      <c r="AP19" s="512"/>
      <c r="AQ19" s="512"/>
      <c r="AR19" s="512"/>
      <c r="AS19" s="527"/>
      <c r="AW19" s="503"/>
      <c r="AX19" s="503"/>
      <c r="AY19" s="503"/>
      <c r="AZ19" s="503"/>
      <c r="BA19" s="503"/>
      <c r="BB19" s="503"/>
      <c r="BC19" s="503"/>
      <c r="BD19" s="503"/>
      <c r="BE19" s="503"/>
      <c r="BF19" s="503"/>
      <c r="BG19" s="503"/>
      <c r="BH19" s="503"/>
      <c r="BI19" s="503"/>
      <c r="BJ19" s="503"/>
      <c r="BK19" s="503"/>
      <c r="BL19" s="503"/>
      <c r="BM19" s="503"/>
      <c r="BN19" s="503"/>
      <c r="BO19" s="503"/>
      <c r="BP19" s="503"/>
      <c r="BQ19" s="503"/>
      <c r="BR19" s="503"/>
      <c r="BS19" s="503"/>
      <c r="BT19" s="503"/>
      <c r="BU19" s="503"/>
      <c r="BV19" s="503"/>
      <c r="BW19" s="503"/>
      <c r="BX19" s="503"/>
      <c r="BY19" s="503"/>
      <c r="BZ19" s="503"/>
      <c r="CA19" s="503"/>
      <c r="CB19" s="503"/>
      <c r="CC19" s="503"/>
      <c r="CD19" s="503"/>
      <c r="CE19" s="503"/>
      <c r="CF19" s="503"/>
      <c r="CG19" s="503"/>
      <c r="CH19" s="503"/>
      <c r="CI19" s="503"/>
      <c r="CJ19" s="503"/>
      <c r="CK19" s="503"/>
      <c r="CL19" s="503"/>
      <c r="CM19" s="503"/>
      <c r="CN19" s="503"/>
    </row>
    <row r="20" spans="2:93">
      <c r="B20" s="161">
        <v>3</v>
      </c>
      <c r="C20" s="521"/>
      <c r="D20" s="521"/>
      <c r="E20" s="521"/>
      <c r="F20" s="521"/>
      <c r="G20" s="521"/>
      <c r="H20" s="521"/>
      <c r="I20" s="521"/>
      <c r="J20" s="521"/>
      <c r="K20" s="521"/>
      <c r="L20" s="521"/>
      <c r="M20" s="521"/>
      <c r="N20" s="521"/>
      <c r="O20" s="521"/>
      <c r="P20" s="521"/>
      <c r="Q20" s="521"/>
      <c r="R20" s="521"/>
      <c r="S20" s="521"/>
      <c r="T20" s="521"/>
      <c r="U20" s="521"/>
      <c r="V20" s="535"/>
      <c r="W20" s="535"/>
      <c r="X20" s="535"/>
      <c r="Y20" s="535"/>
      <c r="Z20" s="535"/>
      <c r="AA20" s="535"/>
      <c r="AB20" s="516"/>
      <c r="AC20" s="516"/>
      <c r="AD20" s="516"/>
      <c r="AE20" s="516"/>
      <c r="AF20" s="516"/>
      <c r="AG20" s="512"/>
      <c r="AH20" s="512"/>
      <c r="AI20" s="512"/>
      <c r="AJ20" s="512"/>
      <c r="AK20" s="512"/>
      <c r="AL20" s="512"/>
      <c r="AM20" s="512"/>
      <c r="AN20" s="512"/>
      <c r="AO20" s="512"/>
      <c r="AP20" s="512"/>
      <c r="AQ20" s="512"/>
      <c r="AR20" s="512"/>
      <c r="AS20" s="527"/>
      <c r="AW20" s="503"/>
      <c r="AX20" s="503"/>
      <c r="AY20" s="503"/>
      <c r="AZ20" s="503"/>
      <c r="BA20" s="503"/>
      <c r="BB20" s="503"/>
      <c r="BC20" s="503"/>
      <c r="BD20" s="503"/>
      <c r="BE20" s="503"/>
      <c r="BF20" s="503"/>
      <c r="BG20" s="503"/>
      <c r="BH20" s="503"/>
      <c r="BI20" s="503"/>
      <c r="BJ20" s="503"/>
      <c r="BK20" s="503"/>
      <c r="BL20" s="503"/>
      <c r="BM20" s="503"/>
      <c r="BN20" s="503"/>
      <c r="BO20" s="503"/>
      <c r="BP20" s="503"/>
      <c r="BQ20" s="503"/>
      <c r="BR20" s="503"/>
      <c r="BS20" s="503"/>
      <c r="BT20" s="503"/>
      <c r="BU20" s="503"/>
      <c r="BV20" s="503"/>
      <c r="BW20" s="503"/>
      <c r="BX20" s="503"/>
      <c r="BY20" s="503"/>
      <c r="BZ20" s="503"/>
      <c r="CA20" s="503"/>
      <c r="CB20" s="503"/>
      <c r="CC20" s="503"/>
      <c r="CD20" s="503"/>
      <c r="CE20" s="503"/>
      <c r="CF20" s="503"/>
      <c r="CG20" s="503"/>
      <c r="CH20" s="503"/>
      <c r="CI20" s="503"/>
      <c r="CJ20" s="503"/>
      <c r="CK20" s="503"/>
      <c r="CL20" s="503"/>
      <c r="CM20" s="503"/>
      <c r="CN20" s="503"/>
    </row>
    <row r="21" spans="2:93" ht="15" customHeight="1" thickBot="1">
      <c r="B21" s="162">
        <v>4</v>
      </c>
      <c r="C21" s="498"/>
      <c r="D21" s="498"/>
      <c r="E21" s="498"/>
      <c r="F21" s="498"/>
      <c r="G21" s="498"/>
      <c r="H21" s="498"/>
      <c r="I21" s="498"/>
      <c r="J21" s="498"/>
      <c r="K21" s="498"/>
      <c r="L21" s="498"/>
      <c r="M21" s="498"/>
      <c r="N21" s="498"/>
      <c r="O21" s="498"/>
      <c r="P21" s="498"/>
      <c r="Q21" s="498"/>
      <c r="R21" s="498"/>
      <c r="S21" s="498"/>
      <c r="T21" s="498"/>
      <c r="U21" s="498"/>
      <c r="V21" s="517"/>
      <c r="W21" s="517"/>
      <c r="X21" s="517"/>
      <c r="Y21" s="517"/>
      <c r="Z21" s="517"/>
      <c r="AA21" s="517"/>
      <c r="AB21" s="508"/>
      <c r="AC21" s="508"/>
      <c r="AD21" s="508"/>
      <c r="AE21" s="508"/>
      <c r="AF21" s="508"/>
      <c r="AG21" s="506"/>
      <c r="AH21" s="506"/>
      <c r="AI21" s="506"/>
      <c r="AJ21" s="506"/>
      <c r="AK21" s="506"/>
      <c r="AL21" s="506"/>
      <c r="AM21" s="506"/>
      <c r="AN21" s="506"/>
      <c r="AO21" s="506"/>
      <c r="AP21" s="506"/>
      <c r="AQ21" s="506"/>
      <c r="AR21" s="506"/>
      <c r="AS21" s="507"/>
      <c r="CO21" s="28"/>
    </row>
    <row r="22" spans="2:93" ht="18.600000000000001" thickBot="1">
      <c r="B22" s="528" t="s">
        <v>105</v>
      </c>
      <c r="C22" s="529"/>
      <c r="D22" s="529"/>
      <c r="E22" s="529"/>
      <c r="F22" s="529"/>
      <c r="G22" s="529"/>
      <c r="H22" s="530"/>
      <c r="I22" s="530"/>
      <c r="J22" s="530"/>
      <c r="K22" s="530"/>
      <c r="L22" s="530"/>
      <c r="M22" s="530"/>
      <c r="N22" s="530"/>
      <c r="O22" s="530"/>
      <c r="P22" s="531" t="s">
        <v>270</v>
      </c>
      <c r="Q22" s="531"/>
      <c r="R22" s="531"/>
      <c r="S22" s="531"/>
      <c r="T22" s="531"/>
      <c r="U22" s="531"/>
      <c r="V22" s="524"/>
      <c r="W22" s="524"/>
      <c r="X22" s="524"/>
      <c r="Y22" s="524"/>
      <c r="Z22" s="524"/>
      <c r="AA22" s="524"/>
      <c r="AB22" s="524"/>
      <c r="AC22" s="524"/>
      <c r="AD22" s="524"/>
      <c r="AE22" s="524"/>
      <c r="AF22" s="524"/>
      <c r="AG22" s="524"/>
      <c r="AH22" s="524"/>
      <c r="AI22" s="524"/>
      <c r="AJ22" s="524"/>
      <c r="AK22" s="524"/>
      <c r="AL22" s="524"/>
      <c r="AM22" s="524"/>
      <c r="AN22" s="524"/>
      <c r="AO22" s="524"/>
      <c r="AP22" s="524"/>
      <c r="AQ22" s="524"/>
      <c r="AR22" s="524"/>
      <c r="AS22" s="525"/>
      <c r="AW22" s="471" t="s">
        <v>116</v>
      </c>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165"/>
      <c r="CO22" s="28"/>
    </row>
    <row r="23" spans="2:93" ht="15" customHeight="1">
      <c r="V23" s="159" t="s">
        <v>271</v>
      </c>
      <c r="AW23" s="484" t="s">
        <v>273</v>
      </c>
      <c r="AX23" s="484"/>
      <c r="AY23" s="484"/>
      <c r="AZ23" s="484"/>
      <c r="BA23" s="484"/>
      <c r="BB23" s="484"/>
      <c r="BC23" s="484"/>
      <c r="BD23" s="484"/>
      <c r="BE23" s="484"/>
      <c r="BF23" s="484"/>
      <c r="BG23" s="484"/>
      <c r="BH23" s="484"/>
      <c r="BI23" s="484"/>
      <c r="BJ23" s="484"/>
      <c r="BK23" s="484"/>
      <c r="BL23" s="484"/>
      <c r="BM23" s="484"/>
      <c r="BN23" s="484"/>
      <c r="BO23" s="484"/>
      <c r="BP23" s="484"/>
      <c r="BQ23" s="484"/>
      <c r="BR23" s="484"/>
      <c r="BS23" s="484"/>
      <c r="BT23" s="484"/>
      <c r="BU23" s="484"/>
      <c r="BV23" s="484"/>
      <c r="BW23" s="484"/>
      <c r="BX23" s="484"/>
      <c r="BY23" s="484"/>
      <c r="BZ23" s="484"/>
      <c r="CA23" s="484"/>
      <c r="CB23" s="484"/>
      <c r="CC23" s="484"/>
      <c r="CD23" s="484"/>
      <c r="CE23" s="484"/>
      <c r="CF23" s="484"/>
      <c r="CG23" s="484"/>
      <c r="CH23" s="484"/>
      <c r="CI23" s="484"/>
      <c r="CJ23" s="484"/>
      <c r="CK23" s="484"/>
      <c r="CL23" s="484"/>
      <c r="CM23" s="484"/>
      <c r="CN23" s="484"/>
      <c r="CO23" s="28"/>
    </row>
    <row r="24" spans="2:93">
      <c r="B24" s="465" t="s">
        <v>272</v>
      </c>
      <c r="AW24" s="484"/>
      <c r="AX24" s="484"/>
      <c r="AY24" s="484"/>
      <c r="AZ24" s="484"/>
      <c r="BA24" s="484"/>
      <c r="BB24" s="484"/>
      <c r="BC24" s="484"/>
      <c r="BD24" s="484"/>
      <c r="BE24" s="484"/>
      <c r="BF24" s="484"/>
      <c r="BG24" s="484"/>
      <c r="BH24" s="484"/>
      <c r="BI24" s="484"/>
      <c r="BJ24" s="484"/>
      <c r="BK24" s="484"/>
      <c r="BL24" s="484"/>
      <c r="BM24" s="484"/>
      <c r="BN24" s="484"/>
      <c r="BO24" s="484"/>
      <c r="BP24" s="484"/>
      <c r="BQ24" s="484"/>
      <c r="BR24" s="484"/>
      <c r="BS24" s="484"/>
      <c r="BT24" s="484"/>
      <c r="BU24" s="484"/>
      <c r="BV24" s="484"/>
      <c r="BW24" s="484"/>
      <c r="BX24" s="484"/>
      <c r="BY24" s="484"/>
      <c r="BZ24" s="484"/>
      <c r="CA24" s="484"/>
      <c r="CB24" s="484"/>
      <c r="CC24" s="484"/>
      <c r="CD24" s="484"/>
      <c r="CE24" s="484"/>
      <c r="CF24" s="484"/>
      <c r="CG24" s="484"/>
      <c r="CH24" s="484"/>
      <c r="CI24" s="484"/>
      <c r="CJ24" s="484"/>
      <c r="CK24" s="484"/>
      <c r="CL24" s="484"/>
      <c r="CM24" s="484"/>
      <c r="CN24" s="484"/>
      <c r="CO24" s="28"/>
    </row>
    <row r="25" spans="2:93" ht="18.3">
      <c r="B25" s="504" t="s">
        <v>110</v>
      </c>
      <c r="C25" s="504"/>
      <c r="D25" s="504"/>
      <c r="E25" s="504"/>
      <c r="F25" s="504"/>
      <c r="G25" s="504"/>
      <c r="H25" s="504"/>
      <c r="I25" s="504"/>
      <c r="J25" s="504"/>
      <c r="K25" s="504"/>
      <c r="L25" s="504"/>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4"/>
      <c r="AN25" s="504"/>
      <c r="AO25" s="504"/>
      <c r="AP25" s="504"/>
      <c r="AQ25" s="504"/>
      <c r="AR25" s="504"/>
      <c r="AS25" s="504"/>
      <c r="AW25" s="485"/>
      <c r="AX25" s="485"/>
      <c r="AY25" s="485"/>
      <c r="AZ25" s="485"/>
      <c r="BA25" s="485"/>
      <c r="BB25" s="485"/>
      <c r="BC25" s="485"/>
      <c r="BD25" s="485"/>
      <c r="BE25" s="485"/>
      <c r="BF25" s="485"/>
      <c r="BG25" s="485"/>
      <c r="BH25" s="485"/>
      <c r="BI25" s="485"/>
      <c r="BJ25" s="485"/>
      <c r="BK25" s="485"/>
      <c r="BL25" s="485"/>
      <c r="BM25" s="485"/>
      <c r="BN25" s="485"/>
      <c r="BO25" s="485"/>
      <c r="BP25" s="485"/>
      <c r="BQ25" s="485"/>
      <c r="BR25" s="485"/>
      <c r="BS25" s="485"/>
      <c r="BT25" s="485"/>
      <c r="BU25" s="485"/>
      <c r="BV25" s="485"/>
      <c r="BW25" s="485"/>
      <c r="BX25" s="485"/>
      <c r="BY25" s="485"/>
      <c r="BZ25" s="485"/>
      <c r="CA25" s="485"/>
      <c r="CB25" s="485"/>
      <c r="CC25" s="485"/>
      <c r="CD25" s="485"/>
      <c r="CE25" s="485"/>
      <c r="CF25" s="485"/>
      <c r="CG25" s="485"/>
      <c r="CH25" s="485"/>
      <c r="CI25" s="485"/>
      <c r="CJ25" s="485"/>
      <c r="CK25" s="485"/>
      <c r="CL25" s="485"/>
      <c r="CM25" s="485"/>
      <c r="CN25" s="485"/>
    </row>
    <row r="26" spans="2:93">
      <c r="B26" s="505" t="s">
        <v>300</v>
      </c>
      <c r="C26" s="505"/>
      <c r="D26" s="505"/>
      <c r="E26" s="505"/>
      <c r="F26" s="505"/>
      <c r="G26" s="505"/>
      <c r="H26" s="505"/>
      <c r="I26" s="505"/>
      <c r="J26" s="505"/>
      <c r="K26" s="505"/>
      <c r="L26" s="505"/>
      <c r="M26" s="505"/>
      <c r="N26" s="505"/>
      <c r="O26" s="505"/>
      <c r="P26" s="505"/>
      <c r="Q26" s="505"/>
      <c r="R26" s="505"/>
      <c r="S26" s="505"/>
      <c r="T26" s="505"/>
      <c r="U26" s="505"/>
      <c r="V26" s="505"/>
      <c r="W26" s="505"/>
      <c r="X26" s="505"/>
      <c r="Y26" s="505"/>
      <c r="Z26" s="505"/>
      <c r="AA26" s="505"/>
      <c r="AB26" s="505"/>
      <c r="AC26" s="505"/>
      <c r="AD26" s="505"/>
      <c r="AE26" s="505"/>
      <c r="AF26" s="505"/>
      <c r="AG26" s="505"/>
      <c r="AH26" s="505"/>
      <c r="AI26" s="505"/>
      <c r="AJ26" s="505"/>
      <c r="AK26" s="505"/>
      <c r="AL26" s="505"/>
      <c r="AM26" s="505"/>
      <c r="AN26" s="505"/>
      <c r="AO26" s="505"/>
      <c r="AP26" s="505"/>
      <c r="AQ26" s="505"/>
      <c r="AR26" s="505"/>
      <c r="AS26" s="505"/>
    </row>
    <row r="27" spans="2:93" ht="18.3">
      <c r="B27" s="505"/>
      <c r="C27" s="505"/>
      <c r="D27" s="505"/>
      <c r="E27" s="505"/>
      <c r="F27" s="505"/>
      <c r="G27" s="505"/>
      <c r="H27" s="505"/>
      <c r="I27" s="505"/>
      <c r="J27" s="505"/>
      <c r="K27" s="505"/>
      <c r="L27" s="505"/>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5"/>
      <c r="AL27" s="505"/>
      <c r="AM27" s="505"/>
      <c r="AN27" s="505"/>
      <c r="AO27" s="505"/>
      <c r="AP27" s="505"/>
      <c r="AQ27" s="505"/>
      <c r="AR27" s="505"/>
      <c r="AS27" s="505"/>
      <c r="AW27" s="472" t="s">
        <v>117</v>
      </c>
    </row>
    <row r="28" spans="2:93">
      <c r="B28" s="505"/>
      <c r="C28" s="505"/>
      <c r="D28" s="505"/>
      <c r="E28" s="505"/>
      <c r="F28" s="505"/>
      <c r="G28" s="505"/>
      <c r="H28" s="505"/>
      <c r="I28" s="505"/>
      <c r="J28" s="505"/>
      <c r="K28" s="505"/>
      <c r="L28" s="505"/>
      <c r="M28" s="505"/>
      <c r="N28" s="505"/>
      <c r="O28" s="505"/>
      <c r="P28" s="505"/>
      <c r="Q28" s="505"/>
      <c r="R28" s="505"/>
      <c r="S28" s="505"/>
      <c r="T28" s="505"/>
      <c r="U28" s="505"/>
      <c r="V28" s="505"/>
      <c r="W28" s="505"/>
      <c r="X28" s="505"/>
      <c r="Y28" s="505"/>
      <c r="Z28" s="505"/>
      <c r="AA28" s="505"/>
      <c r="AB28" s="505"/>
      <c r="AC28" s="505"/>
      <c r="AD28" s="505"/>
      <c r="AE28" s="505"/>
      <c r="AF28" s="505"/>
      <c r="AG28" s="505"/>
      <c r="AH28" s="505"/>
      <c r="AI28" s="505"/>
      <c r="AJ28" s="505"/>
      <c r="AK28" s="505"/>
      <c r="AL28" s="505"/>
      <c r="AM28" s="505"/>
      <c r="AN28" s="505"/>
      <c r="AO28" s="505"/>
      <c r="AP28" s="505"/>
      <c r="AQ28" s="505"/>
      <c r="AR28" s="505"/>
      <c r="AS28" s="505"/>
      <c r="AW28" s="484" t="s">
        <v>304</v>
      </c>
      <c r="AX28" s="484"/>
      <c r="AY28" s="484"/>
      <c r="AZ28" s="484"/>
      <c r="BA28" s="484"/>
      <c r="BB28" s="484"/>
      <c r="BC28" s="484"/>
      <c r="BD28" s="484"/>
      <c r="BE28" s="484"/>
      <c r="BF28" s="484"/>
      <c r="BG28" s="484"/>
      <c r="BH28" s="484"/>
      <c r="BI28" s="484"/>
      <c r="BJ28" s="484"/>
      <c r="BK28" s="484"/>
      <c r="BL28" s="484"/>
      <c r="BM28" s="484"/>
      <c r="BN28" s="484"/>
      <c r="BO28" s="484"/>
      <c r="BP28" s="484"/>
      <c r="BQ28" s="484"/>
      <c r="BR28" s="484"/>
      <c r="BS28" s="484"/>
      <c r="BT28" s="484"/>
      <c r="BU28" s="484"/>
      <c r="BV28" s="484"/>
      <c r="BW28" s="484"/>
      <c r="BX28" s="484"/>
      <c r="BY28" s="484"/>
      <c r="BZ28" s="484"/>
      <c r="CA28" s="484"/>
      <c r="CB28" s="484"/>
      <c r="CC28" s="484"/>
      <c r="CD28" s="484"/>
      <c r="CE28" s="484"/>
      <c r="CF28" s="484"/>
      <c r="CG28" s="484"/>
      <c r="CH28" s="484"/>
      <c r="CI28" s="484"/>
      <c r="CJ28" s="484"/>
      <c r="CK28" s="484"/>
      <c r="CL28" s="484"/>
      <c r="CM28" s="484"/>
      <c r="CN28" s="484"/>
    </row>
    <row r="29" spans="2:93" ht="18.3">
      <c r="B29" s="504" t="s">
        <v>111</v>
      </c>
      <c r="C29" s="504"/>
      <c r="D29" s="504"/>
      <c r="E29" s="504"/>
      <c r="F29" s="504"/>
      <c r="G29" s="504"/>
      <c r="H29" s="504"/>
      <c r="I29" s="504"/>
      <c r="J29" s="504"/>
      <c r="K29" s="504"/>
      <c r="L29" s="504"/>
      <c r="M29" s="504"/>
      <c r="N29" s="504"/>
      <c r="O29" s="504"/>
      <c r="P29" s="504"/>
      <c r="Q29" s="504"/>
      <c r="R29" s="504"/>
      <c r="S29" s="504"/>
      <c r="T29" s="504"/>
      <c r="U29" s="504"/>
      <c r="V29" s="504"/>
      <c r="W29" s="504"/>
      <c r="X29" s="504"/>
      <c r="Y29" s="504"/>
      <c r="Z29" s="504"/>
      <c r="AA29" s="504"/>
      <c r="AB29" s="504"/>
      <c r="AC29" s="504"/>
      <c r="AD29" s="504"/>
      <c r="AE29" s="504"/>
      <c r="AF29" s="504"/>
      <c r="AG29" s="504"/>
      <c r="AH29" s="504"/>
      <c r="AI29" s="504"/>
      <c r="AJ29" s="504"/>
      <c r="AK29" s="504"/>
      <c r="AL29" s="504"/>
      <c r="AM29" s="504"/>
      <c r="AN29" s="504"/>
      <c r="AO29" s="504"/>
      <c r="AP29" s="504"/>
      <c r="AQ29" s="504"/>
      <c r="AR29" s="504"/>
      <c r="AS29" s="504"/>
      <c r="AW29" s="484"/>
      <c r="AX29" s="484"/>
      <c r="AY29" s="484"/>
      <c r="AZ29" s="484"/>
      <c r="BA29" s="484"/>
      <c r="BB29" s="484"/>
      <c r="BC29" s="484"/>
      <c r="BD29" s="484"/>
      <c r="BE29" s="484"/>
      <c r="BF29" s="484"/>
      <c r="BG29" s="484"/>
      <c r="BH29" s="484"/>
      <c r="BI29" s="484"/>
      <c r="BJ29" s="484"/>
      <c r="BK29" s="484"/>
      <c r="BL29" s="484"/>
      <c r="BM29" s="484"/>
      <c r="BN29" s="484"/>
      <c r="BO29" s="484"/>
      <c r="BP29" s="484"/>
      <c r="BQ29" s="484"/>
      <c r="BR29" s="484"/>
      <c r="BS29" s="484"/>
      <c r="BT29" s="484"/>
      <c r="BU29" s="484"/>
      <c r="BV29" s="484"/>
      <c r="BW29" s="484"/>
      <c r="BX29" s="484"/>
      <c r="BY29" s="484"/>
      <c r="BZ29" s="484"/>
      <c r="CA29" s="484"/>
      <c r="CB29" s="484"/>
      <c r="CC29" s="484"/>
      <c r="CD29" s="484"/>
      <c r="CE29" s="484"/>
      <c r="CF29" s="484"/>
      <c r="CG29" s="484"/>
      <c r="CH29" s="484"/>
      <c r="CI29" s="484"/>
      <c r="CJ29" s="484"/>
      <c r="CK29" s="484"/>
      <c r="CL29" s="484"/>
      <c r="CM29" s="484"/>
      <c r="CN29" s="484"/>
    </row>
    <row r="30" spans="2:93" ht="15.75" customHeight="1">
      <c r="B30" s="54" t="s">
        <v>302</v>
      </c>
      <c r="AW30" s="167" t="s">
        <v>255</v>
      </c>
    </row>
    <row r="31" spans="2:93" ht="18.3">
      <c r="E31" s="466" t="s">
        <v>252</v>
      </c>
      <c r="AW31" s="168" t="s">
        <v>120</v>
      </c>
      <c r="BK31" s="168" t="s">
        <v>121</v>
      </c>
      <c r="BV31" s="168" t="s">
        <v>122</v>
      </c>
    </row>
    <row r="32" spans="2:93" ht="18.3">
      <c r="E32" s="467" t="s">
        <v>253</v>
      </c>
      <c r="AW32" s="168" t="s">
        <v>119</v>
      </c>
    </row>
    <row r="33" spans="2:92">
      <c r="B33" s="522" t="s">
        <v>303</v>
      </c>
      <c r="C33" s="522"/>
      <c r="D33" s="522"/>
      <c r="E33" s="522"/>
      <c r="F33" s="522"/>
      <c r="G33" s="522"/>
      <c r="H33" s="522"/>
      <c r="I33" s="522"/>
      <c r="J33" s="522"/>
      <c r="K33" s="522"/>
      <c r="L33" s="522"/>
      <c r="M33" s="522"/>
      <c r="N33" s="522"/>
      <c r="O33" s="522"/>
      <c r="P33" s="522"/>
      <c r="Q33" s="522"/>
      <c r="R33" s="522"/>
      <c r="S33" s="522"/>
      <c r="T33" s="522"/>
      <c r="U33" s="522"/>
      <c r="V33" s="522"/>
      <c r="W33" s="522"/>
      <c r="X33" s="522"/>
      <c r="Y33" s="522"/>
      <c r="Z33" s="522"/>
      <c r="AA33" s="522"/>
      <c r="AB33" s="522"/>
      <c r="AC33" s="522"/>
      <c r="AD33" s="522"/>
      <c r="AE33" s="522"/>
      <c r="AF33" s="522"/>
      <c r="AG33" s="522"/>
      <c r="AH33" s="522"/>
      <c r="AI33" s="522"/>
      <c r="AJ33" s="522"/>
      <c r="AK33" s="522"/>
      <c r="AL33" s="522"/>
      <c r="AM33" s="522"/>
      <c r="AN33" s="522"/>
      <c r="AO33" s="522"/>
      <c r="AP33" s="522"/>
      <c r="AQ33" s="522"/>
      <c r="AR33" s="522"/>
      <c r="AS33" s="522"/>
      <c r="AW33" s="2" t="s">
        <v>256</v>
      </c>
    </row>
    <row r="34" spans="2:92">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c r="AN34" s="522"/>
      <c r="AO34" s="522"/>
      <c r="AP34" s="522"/>
      <c r="AQ34" s="522"/>
      <c r="AR34" s="522"/>
      <c r="AS34" s="522"/>
      <c r="AW34" s="168" t="s">
        <v>123</v>
      </c>
      <c r="BI34" s="168" t="s">
        <v>124</v>
      </c>
      <c r="BQ34" s="168" t="s">
        <v>125</v>
      </c>
      <c r="BX34" s="168" t="s">
        <v>126</v>
      </c>
    </row>
    <row r="35" spans="2:92" ht="18.3">
      <c r="E35" s="462" t="s">
        <v>112</v>
      </c>
    </row>
    <row r="36" spans="2:92" ht="18.3">
      <c r="E36" s="468" t="s">
        <v>113</v>
      </c>
    </row>
    <row r="38" spans="2:92" ht="15" customHeight="1">
      <c r="B38" s="502" t="s">
        <v>293</v>
      </c>
      <c r="C38" s="502"/>
      <c r="D38" s="502"/>
      <c r="E38" s="502"/>
      <c r="F38" s="502"/>
      <c r="G38" s="502"/>
      <c r="H38" s="502"/>
      <c r="I38" s="502"/>
      <c r="J38" s="502"/>
      <c r="K38" s="502"/>
      <c r="L38" s="502"/>
      <c r="M38" s="502"/>
      <c r="N38" s="502"/>
      <c r="O38" s="502"/>
      <c r="P38" s="502"/>
      <c r="Q38" s="502"/>
      <c r="R38" s="502"/>
      <c r="S38" s="502"/>
      <c r="T38" s="502"/>
      <c r="U38" s="502"/>
      <c r="V38" s="502"/>
      <c r="W38" s="502"/>
      <c r="X38" s="502"/>
      <c r="Y38" s="502"/>
      <c r="Z38" s="502"/>
      <c r="AA38" s="502"/>
      <c r="AB38" s="502"/>
      <c r="AC38" s="502"/>
      <c r="AD38" s="502"/>
      <c r="AE38" s="502"/>
      <c r="AF38" s="502"/>
      <c r="AG38" s="502"/>
      <c r="AH38" s="502"/>
      <c r="AI38" s="502"/>
      <c r="AJ38" s="502"/>
      <c r="AK38" s="502"/>
      <c r="AL38" s="502"/>
      <c r="AM38" s="502"/>
      <c r="AN38" s="502"/>
      <c r="AO38" s="502"/>
      <c r="AP38" s="502"/>
      <c r="AQ38" s="502"/>
      <c r="AR38" s="502"/>
      <c r="AS38" s="502"/>
      <c r="AT38" s="502"/>
      <c r="AU38" s="502"/>
      <c r="AV38" s="502"/>
      <c r="AW38" s="502"/>
      <c r="AX38" s="502"/>
      <c r="AY38" s="502"/>
      <c r="AZ38" s="502"/>
      <c r="BA38" s="502"/>
      <c r="BB38" s="502"/>
      <c r="BC38" s="502"/>
      <c r="BD38" s="502"/>
      <c r="BE38" s="502"/>
      <c r="BF38" s="502"/>
      <c r="BG38" s="502"/>
      <c r="BH38" s="502"/>
      <c r="BI38" s="502"/>
      <c r="BJ38" s="502"/>
      <c r="BK38" s="502"/>
      <c r="BL38" s="502"/>
      <c r="BM38" s="502"/>
      <c r="BN38" s="502"/>
      <c r="BO38" s="502"/>
      <c r="BP38" s="502"/>
      <c r="BQ38" s="502"/>
      <c r="BR38" s="502"/>
      <c r="BS38" s="502"/>
      <c r="BT38" s="502"/>
      <c r="BU38" s="502"/>
      <c r="BV38" s="502"/>
      <c r="BW38" s="502"/>
      <c r="BX38" s="502"/>
      <c r="BY38" s="502"/>
      <c r="BZ38" s="502"/>
      <c r="CA38" s="502"/>
      <c r="CB38" s="502"/>
      <c r="CC38" s="502"/>
      <c r="CD38" s="502"/>
      <c r="CE38" s="502"/>
      <c r="CF38" s="502"/>
      <c r="CG38" s="502"/>
      <c r="CH38" s="502"/>
      <c r="CI38" s="502"/>
      <c r="CJ38" s="502"/>
      <c r="CK38" s="502"/>
      <c r="CL38" s="502"/>
      <c r="CM38" s="502"/>
      <c r="CN38" s="502"/>
    </row>
    <row r="39" spans="2:92">
      <c r="B39" s="502"/>
      <c r="C39" s="502"/>
      <c r="D39" s="502"/>
      <c r="E39" s="502"/>
      <c r="F39" s="502"/>
      <c r="G39" s="502"/>
      <c r="H39" s="502"/>
      <c r="I39" s="502"/>
      <c r="J39" s="502"/>
      <c r="K39" s="502"/>
      <c r="L39" s="502"/>
      <c r="M39" s="502"/>
      <c r="N39" s="502"/>
      <c r="O39" s="502"/>
      <c r="P39" s="502"/>
      <c r="Q39" s="502"/>
      <c r="R39" s="502"/>
      <c r="S39" s="502"/>
      <c r="T39" s="502"/>
      <c r="U39" s="502"/>
      <c r="V39" s="502"/>
      <c r="W39" s="502"/>
      <c r="X39" s="502"/>
      <c r="Y39" s="502"/>
      <c r="Z39" s="502"/>
      <c r="AA39" s="502"/>
      <c r="AB39" s="502"/>
      <c r="AC39" s="502"/>
      <c r="AD39" s="502"/>
      <c r="AE39" s="502"/>
      <c r="AF39" s="502"/>
      <c r="AG39" s="502"/>
      <c r="AH39" s="502"/>
      <c r="AI39" s="502"/>
      <c r="AJ39" s="502"/>
      <c r="AK39" s="502"/>
      <c r="AL39" s="502"/>
      <c r="AM39" s="502"/>
      <c r="AN39" s="502"/>
      <c r="AO39" s="502"/>
      <c r="AP39" s="502"/>
      <c r="AQ39" s="502"/>
      <c r="AR39" s="502"/>
      <c r="AS39" s="502"/>
      <c r="AT39" s="502"/>
      <c r="AU39" s="502"/>
      <c r="AV39" s="502"/>
      <c r="AW39" s="502"/>
      <c r="AX39" s="502"/>
      <c r="AY39" s="502"/>
      <c r="AZ39" s="502"/>
      <c r="BA39" s="502"/>
      <c r="BB39" s="502"/>
      <c r="BC39" s="502"/>
      <c r="BD39" s="502"/>
      <c r="BE39" s="502"/>
      <c r="BF39" s="502"/>
      <c r="BG39" s="502"/>
      <c r="BH39" s="502"/>
      <c r="BI39" s="502"/>
      <c r="BJ39" s="502"/>
      <c r="BK39" s="502"/>
      <c r="BL39" s="502"/>
      <c r="BM39" s="502"/>
      <c r="BN39" s="502"/>
      <c r="BO39" s="502"/>
      <c r="BP39" s="502"/>
      <c r="BQ39" s="502"/>
      <c r="BR39" s="502"/>
      <c r="BS39" s="502"/>
      <c r="BT39" s="502"/>
      <c r="BU39" s="502"/>
      <c r="BV39" s="502"/>
      <c r="BW39" s="502"/>
      <c r="BX39" s="502"/>
      <c r="BY39" s="502"/>
      <c r="BZ39" s="502"/>
      <c r="CA39" s="502"/>
      <c r="CB39" s="502"/>
      <c r="CC39" s="502"/>
      <c r="CD39" s="502"/>
      <c r="CE39" s="502"/>
      <c r="CF39" s="502"/>
      <c r="CG39" s="502"/>
      <c r="CH39" s="502"/>
      <c r="CI39" s="502"/>
      <c r="CJ39" s="502"/>
      <c r="CK39" s="502"/>
      <c r="CL39" s="502"/>
      <c r="CM39" s="502"/>
      <c r="CN39" s="502"/>
    </row>
    <row r="40" spans="2:92">
      <c r="B40" s="502"/>
      <c r="C40" s="502"/>
      <c r="D40" s="502"/>
      <c r="E40" s="502"/>
      <c r="F40" s="502"/>
      <c r="G40" s="502"/>
      <c r="H40" s="502"/>
      <c r="I40" s="502"/>
      <c r="J40" s="502"/>
      <c r="K40" s="502"/>
      <c r="L40" s="502"/>
      <c r="M40" s="502"/>
      <c r="N40" s="502"/>
      <c r="O40" s="502"/>
      <c r="P40" s="502"/>
      <c r="Q40" s="502"/>
      <c r="R40" s="502"/>
      <c r="S40" s="502"/>
      <c r="T40" s="502"/>
      <c r="U40" s="502"/>
      <c r="V40" s="502"/>
      <c r="W40" s="502"/>
      <c r="X40" s="502"/>
      <c r="Y40" s="502"/>
      <c r="Z40" s="502"/>
      <c r="AA40" s="502"/>
      <c r="AB40" s="502"/>
      <c r="AC40" s="502"/>
      <c r="AD40" s="502"/>
      <c r="AE40" s="502"/>
      <c r="AF40" s="502"/>
      <c r="AG40" s="502"/>
      <c r="AH40" s="502"/>
      <c r="AI40" s="502"/>
      <c r="AJ40" s="502"/>
      <c r="AK40" s="502"/>
      <c r="AL40" s="502"/>
      <c r="AM40" s="502"/>
      <c r="AN40" s="502"/>
      <c r="AO40" s="502"/>
      <c r="AP40" s="502"/>
      <c r="AQ40" s="502"/>
      <c r="AR40" s="502"/>
      <c r="AS40" s="502"/>
      <c r="AT40" s="502"/>
      <c r="AU40" s="502"/>
      <c r="AV40" s="502"/>
      <c r="AW40" s="502"/>
      <c r="AX40" s="502"/>
      <c r="AY40" s="502"/>
      <c r="AZ40" s="502"/>
      <c r="BA40" s="502"/>
      <c r="BB40" s="502"/>
      <c r="BC40" s="502"/>
      <c r="BD40" s="502"/>
      <c r="BE40" s="502"/>
      <c r="BF40" s="502"/>
      <c r="BG40" s="502"/>
      <c r="BH40" s="502"/>
      <c r="BI40" s="502"/>
      <c r="BJ40" s="502"/>
      <c r="BK40" s="502"/>
      <c r="BL40" s="502"/>
      <c r="BM40" s="502"/>
      <c r="BN40" s="502"/>
      <c r="BO40" s="502"/>
      <c r="BP40" s="502"/>
      <c r="BQ40" s="502"/>
      <c r="BR40" s="502"/>
      <c r="BS40" s="502"/>
      <c r="BT40" s="502"/>
      <c r="BU40" s="502"/>
      <c r="BV40" s="502"/>
      <c r="BW40" s="502"/>
      <c r="BX40" s="502"/>
      <c r="BY40" s="502"/>
      <c r="BZ40" s="502"/>
      <c r="CA40" s="502"/>
      <c r="CB40" s="502"/>
      <c r="CC40" s="502"/>
      <c r="CD40" s="502"/>
      <c r="CE40" s="502"/>
      <c r="CF40" s="502"/>
      <c r="CG40" s="502"/>
      <c r="CH40" s="502"/>
      <c r="CI40" s="502"/>
      <c r="CJ40" s="502"/>
      <c r="CK40" s="502"/>
      <c r="CL40" s="502"/>
      <c r="CM40" s="502"/>
      <c r="CN40" s="502"/>
    </row>
  </sheetData>
  <sheetProtection algorithmName="SHA-512" hashValue="ehgQdHx9SsxHibFxj6Sdm/dSiyVgirmr7Q5Il/wmWPNfiKHN78DoJSftFDhuDiUtYpKu7jZ1F7CX2kDyESghFw==" saltValue="2egktKdu7Zo9Aq4iU454Iw==" spinCount="100000" sheet="1" objects="1" selectLockedCells="1"/>
  <mergeCells count="44">
    <mergeCell ref="B33:AS34"/>
    <mergeCell ref="AB20:AF20"/>
    <mergeCell ref="CE6:CN6"/>
    <mergeCell ref="V22:AS22"/>
    <mergeCell ref="AN18:AS18"/>
    <mergeCell ref="AN19:AS19"/>
    <mergeCell ref="AN20:AS20"/>
    <mergeCell ref="AG20:AM20"/>
    <mergeCell ref="AG21:AM21"/>
    <mergeCell ref="B22:G22"/>
    <mergeCell ref="H22:O22"/>
    <mergeCell ref="P22:U22"/>
    <mergeCell ref="AW8:CN12"/>
    <mergeCell ref="V18:AA18"/>
    <mergeCell ref="V19:AA19"/>
    <mergeCell ref="V20:AA20"/>
    <mergeCell ref="B38:CN40"/>
    <mergeCell ref="AW28:CN29"/>
    <mergeCell ref="AW18:CN20"/>
    <mergeCell ref="B25:AS25"/>
    <mergeCell ref="B26:AS28"/>
    <mergeCell ref="B29:AS29"/>
    <mergeCell ref="AN21:AS21"/>
    <mergeCell ref="AB21:AF21"/>
    <mergeCell ref="AG18:AM18"/>
    <mergeCell ref="AG19:AM19"/>
    <mergeCell ref="AB18:AF18"/>
    <mergeCell ref="AB19:AF19"/>
    <mergeCell ref="V21:AA21"/>
    <mergeCell ref="C18:U18"/>
    <mergeCell ref="C19:U19"/>
    <mergeCell ref="C20:U20"/>
    <mergeCell ref="B7:AS8"/>
    <mergeCell ref="B12:AS13"/>
    <mergeCell ref="AW23:CN24"/>
    <mergeCell ref="AW25:CN25"/>
    <mergeCell ref="AB15:AF17"/>
    <mergeCell ref="AG15:AM17"/>
    <mergeCell ref="AN15:AS17"/>
    <mergeCell ref="B15:U17"/>
    <mergeCell ref="V15:AA17"/>
    <mergeCell ref="C21:U21"/>
    <mergeCell ref="B9:V9"/>
    <mergeCell ref="W9:AG9"/>
  </mergeCells>
  <dataValidations count="1">
    <dataValidation type="list" allowBlank="1" showInputMessage="1" showErrorMessage="1" sqref="AG18:AM21" xr:uid="{00000000-0002-0000-0100-000000000000}">
      <formula1>"Less than 1 year, 1-2 years, 3-4 years, 4-5 years, 5+ years"</formula1>
    </dataValidation>
  </dataValidations>
  <hyperlinks>
    <hyperlink ref="W9" r:id="rId1" xr:uid="{00000000-0004-0000-0100-000000000000}"/>
  </hyperlinks>
  <pageMargins left="0.25" right="0.25" top="0.75" bottom="0.75" header="0.3" footer="0.3"/>
  <pageSetup paperSize="8" scale="78" orientation="landscape"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E7E3"/>
    <pageSetUpPr fitToPage="1"/>
  </sheetPr>
  <dimension ref="B1:CN39"/>
  <sheetViews>
    <sheetView showGridLines="0" zoomScaleNormal="100" workbookViewId="0">
      <selection activeCell="Z10" sqref="Z10:AS11"/>
    </sheetView>
  </sheetViews>
  <sheetFormatPr defaultColWidth="2.83984375" defaultRowHeight="14.4"/>
  <cols>
    <col min="1" max="1" width="3.15625" customWidth="1"/>
  </cols>
  <sheetData>
    <row r="1" spans="2:92" ht="6"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row>
    <row r="2" spans="2:9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row>
    <row r="3" spans="2:9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row>
    <row r="4" spans="2:92">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row>
    <row r="5" spans="2:92">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row>
    <row r="6" spans="2:92" ht="15.75" customHeight="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536" t="s">
        <v>0</v>
      </c>
      <c r="CF6" s="536"/>
      <c r="CG6" s="536"/>
      <c r="CH6" s="536"/>
      <c r="CI6" s="536"/>
      <c r="CJ6" s="536"/>
      <c r="CK6" s="536"/>
      <c r="CL6" s="536"/>
      <c r="CM6" s="536"/>
      <c r="CN6" s="536"/>
    </row>
    <row r="7" spans="2:92" ht="10.5" customHeight="1"/>
    <row r="8" spans="2:92" ht="20.399999999999999">
      <c r="B8" s="537" t="s">
        <v>167</v>
      </c>
      <c r="C8" s="537"/>
      <c r="D8" s="537"/>
      <c r="E8" s="537"/>
      <c r="F8" s="537"/>
      <c r="G8" s="537"/>
      <c r="H8" s="537"/>
      <c r="I8" s="537"/>
      <c r="J8" s="537"/>
      <c r="K8" s="537"/>
      <c r="L8" s="537"/>
      <c r="M8" s="537"/>
      <c r="N8" s="537"/>
      <c r="O8" s="537"/>
      <c r="P8" s="537"/>
      <c r="Q8" s="537"/>
      <c r="R8" s="537"/>
      <c r="S8" s="537"/>
      <c r="T8" s="537"/>
      <c r="U8" s="537"/>
      <c r="V8" s="537"/>
      <c r="W8" s="537"/>
      <c r="X8" s="537"/>
      <c r="Y8" s="537"/>
      <c r="Z8" s="537"/>
      <c r="AA8" s="537"/>
      <c r="AB8" s="537"/>
      <c r="AC8" s="537"/>
      <c r="AD8" s="537"/>
      <c r="AE8" s="537"/>
      <c r="AF8" s="537"/>
      <c r="AG8" s="537"/>
      <c r="AH8" s="537"/>
      <c r="AI8" s="537"/>
      <c r="AJ8" s="537"/>
      <c r="AK8" s="537"/>
      <c r="AL8" s="537"/>
      <c r="AM8" s="537"/>
      <c r="AN8" s="537"/>
      <c r="AO8" s="537"/>
      <c r="AP8" s="537"/>
      <c r="AQ8" s="537"/>
      <c r="AR8" s="537"/>
      <c r="AS8" s="537"/>
      <c r="AW8" s="547" t="s">
        <v>177</v>
      </c>
      <c r="AX8" s="547"/>
      <c r="AY8" s="547"/>
      <c r="AZ8" s="547"/>
      <c r="BA8" s="547"/>
      <c r="BB8" s="547"/>
      <c r="BC8" s="547"/>
      <c r="BD8" s="547"/>
      <c r="BE8" s="547"/>
      <c r="BF8" s="547"/>
      <c r="BG8" s="547"/>
      <c r="BH8" s="547"/>
      <c r="BI8" s="547"/>
      <c r="BJ8" s="547"/>
      <c r="BK8" s="547"/>
      <c r="BL8" s="547"/>
      <c r="BM8" s="547"/>
      <c r="BN8" s="547"/>
      <c r="BO8" s="547"/>
      <c r="BP8" s="547"/>
      <c r="BQ8" s="547"/>
      <c r="BR8" s="547"/>
      <c r="BS8" s="547"/>
      <c r="BT8" s="547"/>
      <c r="BU8" s="547"/>
      <c r="BV8" s="547"/>
      <c r="BW8" s="547"/>
      <c r="BX8" s="547"/>
      <c r="BY8" s="547"/>
      <c r="BZ8" s="547"/>
      <c r="CA8" s="547"/>
      <c r="CB8" s="547"/>
      <c r="CC8" s="547"/>
      <c r="CD8" s="547"/>
      <c r="CE8" s="547"/>
      <c r="CF8" s="547"/>
      <c r="CG8" s="547"/>
      <c r="CH8" s="547"/>
      <c r="CI8" s="547"/>
      <c r="CJ8" s="547"/>
      <c r="CK8" s="547"/>
      <c r="CL8" s="547"/>
      <c r="CM8" s="547"/>
      <c r="CN8" s="547"/>
    </row>
    <row r="9" spans="2:92" ht="17.100000000000001" thickBot="1">
      <c r="C9" s="225" t="s">
        <v>132</v>
      </c>
      <c r="O9" s="225" t="s">
        <v>133</v>
      </c>
      <c r="AA9" s="225" t="s">
        <v>171</v>
      </c>
      <c r="AD9" s="8"/>
      <c r="AJ9" s="2"/>
      <c r="AW9" s="233" t="s">
        <v>8</v>
      </c>
    </row>
    <row r="10" spans="2:92">
      <c r="C10" s="2"/>
      <c r="Z10" s="541"/>
      <c r="AA10" s="542"/>
      <c r="AB10" s="542"/>
      <c r="AC10" s="542"/>
      <c r="AD10" s="542"/>
      <c r="AE10" s="542"/>
      <c r="AF10" s="542"/>
      <c r="AG10" s="542"/>
      <c r="AH10" s="542"/>
      <c r="AI10" s="542"/>
      <c r="AJ10" s="542"/>
      <c r="AK10" s="542"/>
      <c r="AL10" s="542"/>
      <c r="AM10" s="542"/>
      <c r="AN10" s="542"/>
      <c r="AO10" s="542"/>
      <c r="AP10" s="542"/>
      <c r="AQ10" s="542"/>
      <c r="AR10" s="542"/>
      <c r="AS10" s="543"/>
      <c r="AW10" s="4" t="s">
        <v>260</v>
      </c>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6"/>
      <c r="CD10" s="538"/>
      <c r="CE10" s="539"/>
      <c r="CF10" s="539"/>
      <c r="CG10" s="539"/>
      <c r="CH10" s="539"/>
      <c r="CI10" s="539"/>
      <c r="CJ10" s="539"/>
      <c r="CK10" s="539"/>
      <c r="CL10" s="539"/>
      <c r="CM10" s="539"/>
      <c r="CN10" s="540"/>
    </row>
    <row r="11" spans="2:92" ht="14.7" thickBot="1">
      <c r="Z11" s="544"/>
      <c r="AA11" s="545"/>
      <c r="AB11" s="545"/>
      <c r="AC11" s="545"/>
      <c r="AD11" s="545"/>
      <c r="AE11" s="545"/>
      <c r="AF11" s="545"/>
      <c r="AG11" s="545"/>
      <c r="AH11" s="545"/>
      <c r="AI11" s="545"/>
      <c r="AJ11" s="545"/>
      <c r="AK11" s="545"/>
      <c r="AL11" s="545"/>
      <c r="AM11" s="545"/>
      <c r="AN11" s="545"/>
      <c r="AO11" s="545"/>
      <c r="AP11" s="545"/>
      <c r="AQ11" s="545"/>
      <c r="AR11" s="545"/>
      <c r="AS11" s="546"/>
      <c r="AW11" s="232" t="s">
        <v>178</v>
      </c>
      <c r="AX11" s="231"/>
      <c r="AY11" s="231"/>
      <c r="AZ11" s="231"/>
      <c r="BA11" s="231"/>
      <c r="BB11" s="231"/>
      <c r="BC11" s="231"/>
      <c r="BD11" s="231"/>
      <c r="BE11" s="231"/>
      <c r="BF11" s="231"/>
      <c r="BG11" s="231"/>
      <c r="BH11" s="231"/>
      <c r="BI11" s="231"/>
      <c r="BJ11" s="231"/>
      <c r="BK11" s="231"/>
      <c r="BL11" s="231"/>
      <c r="BM11" s="231"/>
      <c r="BN11" s="231"/>
      <c r="BO11" s="231"/>
      <c r="BP11" s="231"/>
      <c r="BQ11" s="231"/>
      <c r="BR11" s="231"/>
      <c r="BS11" s="231"/>
      <c r="BT11" s="231"/>
      <c r="BU11" s="231"/>
      <c r="BV11" s="231"/>
      <c r="BW11" s="231"/>
      <c r="BX11" s="231"/>
      <c r="BY11" s="231"/>
      <c r="BZ11" s="231"/>
      <c r="CA11" s="231"/>
      <c r="CB11" s="231"/>
      <c r="CC11" s="231"/>
      <c r="CD11" s="231"/>
      <c r="CE11" s="231"/>
      <c r="CF11" s="231"/>
      <c r="CG11" s="231"/>
      <c r="CH11" s="231"/>
      <c r="CI11" s="231"/>
      <c r="CJ11" s="231"/>
      <c r="CK11" s="231"/>
      <c r="CL11" s="231"/>
      <c r="CM11" s="231"/>
      <c r="CN11" s="231"/>
    </row>
    <row r="12" spans="2:92">
      <c r="AW12" s="548"/>
      <c r="AX12" s="548"/>
      <c r="AY12" s="548"/>
      <c r="AZ12" s="548"/>
      <c r="BA12" s="548"/>
      <c r="BB12" s="548"/>
      <c r="BC12" s="548"/>
      <c r="BD12" s="548"/>
      <c r="BE12" s="548"/>
      <c r="BF12" s="548"/>
      <c r="BG12" s="548"/>
      <c r="BH12" s="548"/>
      <c r="BI12" s="548"/>
      <c r="BJ12" s="548"/>
      <c r="BK12" s="548"/>
      <c r="BL12" s="548"/>
      <c r="BM12" s="548"/>
      <c r="BN12" s="548"/>
      <c r="BO12" s="548"/>
      <c r="BP12" s="548"/>
      <c r="BQ12" s="548"/>
      <c r="BR12" s="548"/>
      <c r="BS12" s="548"/>
      <c r="BT12" s="548"/>
      <c r="BU12" s="548"/>
      <c r="BV12" s="548"/>
      <c r="BW12" s="548"/>
      <c r="BX12" s="548"/>
      <c r="BY12" s="548"/>
      <c r="BZ12" s="548"/>
      <c r="CA12" s="548"/>
      <c r="CB12" s="548"/>
      <c r="CC12" s="548"/>
      <c r="CD12" s="548"/>
      <c r="CE12" s="548"/>
      <c r="CF12" s="548"/>
      <c r="CG12" s="548"/>
      <c r="CH12" s="548"/>
      <c r="CI12" s="548"/>
      <c r="CJ12" s="548"/>
      <c r="CK12" s="548"/>
      <c r="CL12" s="548"/>
      <c r="CM12" s="548"/>
      <c r="CN12" s="548"/>
    </row>
    <row r="13" spans="2:92" ht="20.399999999999999">
      <c r="B13" s="537" t="s">
        <v>170</v>
      </c>
      <c r="C13" s="537"/>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537"/>
      <c r="AF13" s="537"/>
      <c r="AG13" s="537"/>
      <c r="AH13" s="537"/>
      <c r="AI13" s="537"/>
      <c r="AJ13" s="537"/>
      <c r="AK13" s="537"/>
      <c r="AL13" s="537"/>
      <c r="AM13" s="537"/>
      <c r="AN13" s="537"/>
      <c r="AO13" s="537"/>
      <c r="AP13" s="537"/>
      <c r="AQ13" s="537"/>
      <c r="AR13" s="537"/>
      <c r="AS13" s="537"/>
      <c r="AW13" s="548"/>
      <c r="AX13" s="548"/>
      <c r="AY13" s="548"/>
      <c r="AZ13" s="548"/>
      <c r="BA13" s="548"/>
      <c r="BB13" s="548"/>
      <c r="BC13" s="548"/>
      <c r="BD13" s="548"/>
      <c r="BE13" s="548"/>
      <c r="BF13" s="548"/>
      <c r="BG13" s="548"/>
      <c r="BH13" s="548"/>
      <c r="BI13" s="548"/>
      <c r="BJ13" s="548"/>
      <c r="BK13" s="548"/>
      <c r="BL13" s="548"/>
      <c r="BM13" s="548"/>
      <c r="BN13" s="548"/>
      <c r="BO13" s="548"/>
      <c r="BP13" s="548"/>
      <c r="BQ13" s="548"/>
      <c r="BR13" s="548"/>
      <c r="BS13" s="548"/>
      <c r="BT13" s="548"/>
      <c r="BU13" s="548"/>
      <c r="BV13" s="548"/>
      <c r="BW13" s="548"/>
      <c r="BX13" s="548"/>
      <c r="BY13" s="548"/>
      <c r="BZ13" s="548"/>
      <c r="CA13" s="548"/>
      <c r="CB13" s="548"/>
      <c r="CC13" s="548"/>
      <c r="CD13" s="548"/>
      <c r="CE13" s="548"/>
      <c r="CF13" s="548"/>
      <c r="CG13" s="548"/>
      <c r="CH13" s="548"/>
      <c r="CI13" s="548"/>
      <c r="CJ13" s="548"/>
      <c r="CK13" s="548"/>
      <c r="CL13" s="548"/>
      <c r="CM13" s="548"/>
      <c r="CN13" s="548"/>
    </row>
    <row r="14" spans="2:92" ht="16.8">
      <c r="B14" s="233" t="s">
        <v>169</v>
      </c>
      <c r="AW14" s="233" t="s">
        <v>7</v>
      </c>
      <c r="AX14" s="228"/>
      <c r="AY14" s="228"/>
      <c r="AZ14" s="228"/>
      <c r="BA14" s="228"/>
      <c r="BB14" s="228"/>
      <c r="BC14" s="228"/>
      <c r="BD14" s="228"/>
      <c r="BE14" s="228"/>
      <c r="BF14" s="228"/>
      <c r="BG14" s="228"/>
      <c r="BH14" s="228"/>
      <c r="BI14" s="228"/>
      <c r="BJ14" s="228"/>
      <c r="BK14" s="228"/>
      <c r="BL14" s="228"/>
      <c r="BM14" s="228"/>
      <c r="BN14" s="228"/>
      <c r="BO14" s="228"/>
      <c r="BP14" s="228"/>
      <c r="BQ14" s="228"/>
      <c r="BR14" s="228"/>
      <c r="BS14" s="228"/>
      <c r="BT14" s="228"/>
      <c r="BU14" s="228"/>
      <c r="BV14" s="228"/>
      <c r="BW14" s="228"/>
      <c r="BX14" s="228"/>
      <c r="BY14" s="228"/>
      <c r="BZ14" s="228"/>
      <c r="CA14" s="228"/>
      <c r="CB14" s="228"/>
      <c r="CC14" s="228"/>
      <c r="CD14" s="228"/>
      <c r="CE14" s="228"/>
      <c r="CF14" s="228"/>
      <c r="CG14" s="228"/>
      <c r="CH14" s="228"/>
      <c r="CI14" s="228"/>
      <c r="CJ14" s="228"/>
      <c r="CK14" s="228"/>
      <c r="CL14" s="228"/>
      <c r="CM14" s="228"/>
      <c r="CN14" s="228"/>
    </row>
    <row r="15" spans="2:92" ht="15.75" customHeight="1" thickBot="1">
      <c r="C15" s="225" t="s">
        <v>134</v>
      </c>
      <c r="O15" s="226" t="s">
        <v>135</v>
      </c>
      <c r="P15" s="158"/>
      <c r="Q15" s="158"/>
      <c r="R15" s="158"/>
      <c r="S15" s="158"/>
      <c r="T15" s="158"/>
      <c r="U15" s="158"/>
      <c r="V15" s="158"/>
      <c r="W15" s="158"/>
      <c r="X15" s="158"/>
      <c r="Y15" s="158"/>
      <c r="AA15" s="227" t="s">
        <v>171</v>
      </c>
      <c r="AW15" s="4" t="s">
        <v>261</v>
      </c>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6"/>
      <c r="CD15" s="538"/>
      <c r="CE15" s="539"/>
      <c r="CF15" s="539"/>
      <c r="CG15" s="539"/>
      <c r="CH15" s="539"/>
      <c r="CI15" s="539"/>
      <c r="CJ15" s="539"/>
      <c r="CK15" s="539"/>
      <c r="CL15" s="539"/>
      <c r="CM15" s="539"/>
      <c r="CN15" s="540"/>
    </row>
    <row r="16" spans="2:92" ht="15.6">
      <c r="C16" s="225" t="s">
        <v>168</v>
      </c>
      <c r="U16" s="170"/>
      <c r="V16" s="170"/>
      <c r="W16" s="170"/>
      <c r="X16" s="170"/>
      <c r="Y16" s="171"/>
      <c r="Z16" s="541"/>
      <c r="AA16" s="542"/>
      <c r="AB16" s="542"/>
      <c r="AC16" s="542"/>
      <c r="AD16" s="542"/>
      <c r="AE16" s="542"/>
      <c r="AF16" s="542"/>
      <c r="AG16" s="542"/>
      <c r="AH16" s="542"/>
      <c r="AI16" s="542"/>
      <c r="AJ16" s="542"/>
      <c r="AK16" s="542"/>
      <c r="AL16" s="542"/>
      <c r="AM16" s="542"/>
      <c r="AN16" s="542"/>
      <c r="AO16" s="542"/>
      <c r="AP16" s="542"/>
      <c r="AQ16" s="542"/>
      <c r="AR16" s="542"/>
      <c r="AS16" s="543"/>
      <c r="AW16" s="4" t="s">
        <v>179</v>
      </c>
      <c r="AX16" s="229"/>
      <c r="AY16" s="229"/>
      <c r="AZ16" s="229"/>
      <c r="BA16" s="229"/>
      <c r="BB16" s="229"/>
      <c r="BC16" s="229"/>
      <c r="BD16" s="229"/>
      <c r="BE16" s="229"/>
      <c r="BF16" s="229"/>
      <c r="BG16" s="229"/>
      <c r="BH16" s="229"/>
      <c r="BI16" s="229"/>
      <c r="BJ16" s="229"/>
      <c r="BK16" s="229"/>
      <c r="BL16" s="229"/>
      <c r="BM16" s="229"/>
      <c r="BN16" s="229"/>
      <c r="BO16" s="229"/>
      <c r="BP16" s="229"/>
      <c r="BQ16" s="229"/>
      <c r="BR16" s="229"/>
      <c r="BS16" s="229"/>
      <c r="BT16" s="229"/>
      <c r="BU16" s="229"/>
      <c r="BV16" s="229"/>
      <c r="BW16" s="229"/>
      <c r="BX16" s="229"/>
      <c r="BY16" s="229"/>
      <c r="BZ16" s="229"/>
      <c r="CA16" s="229"/>
      <c r="CB16" s="229"/>
      <c r="CC16" s="230"/>
      <c r="CD16" s="549"/>
      <c r="CE16" s="550"/>
      <c r="CF16" s="550"/>
      <c r="CG16" s="550"/>
      <c r="CH16" s="550"/>
      <c r="CI16" s="550"/>
      <c r="CJ16" s="550"/>
      <c r="CK16" s="550"/>
      <c r="CL16" s="550"/>
      <c r="CM16" s="550"/>
      <c r="CN16" s="551"/>
    </row>
    <row r="17" spans="2:92" ht="14.7" thickBot="1">
      <c r="T17" s="170"/>
      <c r="U17" s="170"/>
      <c r="V17" s="170"/>
      <c r="W17" s="170"/>
      <c r="X17" s="170"/>
      <c r="Y17" s="171"/>
      <c r="Z17" s="544"/>
      <c r="AA17" s="545"/>
      <c r="AB17" s="545"/>
      <c r="AC17" s="545"/>
      <c r="AD17" s="545"/>
      <c r="AE17" s="545"/>
      <c r="AF17" s="545"/>
      <c r="AG17" s="545"/>
      <c r="AH17" s="545"/>
      <c r="AI17" s="545"/>
      <c r="AJ17" s="545"/>
      <c r="AK17" s="545"/>
      <c r="AL17" s="545"/>
      <c r="AM17" s="545"/>
      <c r="AN17" s="545"/>
      <c r="AO17" s="545"/>
      <c r="AP17" s="545"/>
      <c r="AQ17" s="545"/>
      <c r="AR17" s="545"/>
      <c r="AS17" s="546"/>
    </row>
    <row r="18" spans="2:92" ht="16.8">
      <c r="C18" s="2"/>
      <c r="M18" s="2"/>
      <c r="Y18" s="2"/>
      <c r="AJ18" s="2"/>
      <c r="AW18" s="233" t="s">
        <v>181</v>
      </c>
    </row>
    <row r="19" spans="2:92" ht="18.3">
      <c r="B19" s="222" t="s">
        <v>172</v>
      </c>
      <c r="C19" s="223"/>
      <c r="D19" s="223"/>
      <c r="E19" s="223"/>
      <c r="F19" s="223"/>
      <c r="G19" s="223"/>
      <c r="H19" s="223"/>
      <c r="I19" s="223"/>
      <c r="J19" s="223"/>
      <c r="K19" s="223"/>
      <c r="L19" s="223"/>
      <c r="M19" s="223"/>
      <c r="N19" s="223"/>
      <c r="O19" s="223"/>
      <c r="P19" s="223"/>
      <c r="Q19" s="223"/>
      <c r="R19" s="223"/>
      <c r="S19" s="223"/>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X19" s="225" t="s">
        <v>10</v>
      </c>
      <c r="BL19" s="225" t="s">
        <v>11</v>
      </c>
      <c r="BT19" s="225" t="s">
        <v>9</v>
      </c>
      <c r="CA19" s="225" t="s">
        <v>12</v>
      </c>
    </row>
    <row r="20" spans="2:92" ht="16.8">
      <c r="B20" s="233" t="s">
        <v>297</v>
      </c>
      <c r="T20" s="170"/>
      <c r="U20" s="170"/>
      <c r="V20" s="170"/>
      <c r="W20" s="170"/>
      <c r="X20" s="170"/>
      <c r="Y20" s="170"/>
      <c r="Z20" s="170"/>
      <c r="AA20" s="170"/>
      <c r="AB20" s="170"/>
      <c r="AC20" s="170"/>
      <c r="AD20" s="170"/>
      <c r="AE20" s="170"/>
      <c r="AF20" s="170"/>
      <c r="AG20" s="170"/>
      <c r="AH20" s="170"/>
      <c r="AM20" s="3" t="s">
        <v>1</v>
      </c>
      <c r="AP20" s="3" t="s">
        <v>2</v>
      </c>
      <c r="AX20" s="225" t="s">
        <v>13</v>
      </c>
      <c r="BH20" s="2"/>
      <c r="BL20" s="225" t="s">
        <v>14</v>
      </c>
      <c r="BT20" s="2"/>
      <c r="CA20" s="225" t="s">
        <v>15</v>
      </c>
      <c r="CE20" s="2"/>
    </row>
    <row r="21" spans="2:92" ht="12.75" customHeight="1" thickBot="1"/>
    <row r="22" spans="2:92" ht="18.600000000000001" thickBot="1">
      <c r="B22" s="233" t="s">
        <v>180</v>
      </c>
      <c r="AW22" s="557" t="s">
        <v>30</v>
      </c>
      <c r="AX22" s="558"/>
      <c r="AY22" s="558"/>
      <c r="AZ22" s="558"/>
      <c r="BA22" s="558"/>
      <c r="BB22" s="558"/>
      <c r="BC22" s="558"/>
      <c r="BD22" s="558"/>
      <c r="BE22" s="558"/>
      <c r="BF22" s="558"/>
      <c r="BG22" s="558"/>
      <c r="BH22" s="558"/>
      <c r="BI22" s="558"/>
      <c r="BJ22" s="558"/>
      <c r="BK22" s="558"/>
      <c r="BL22" s="558"/>
      <c r="BM22" s="558"/>
      <c r="BN22" s="558"/>
      <c r="BO22" s="558"/>
      <c r="BP22" s="558"/>
      <c r="BQ22" s="558"/>
      <c r="BR22" s="558"/>
      <c r="BS22" s="558"/>
      <c r="BT22" s="558"/>
      <c r="BU22" s="558"/>
      <c r="BV22" s="558"/>
      <c r="BW22" s="558"/>
      <c r="BX22" s="558"/>
      <c r="BY22" s="558"/>
      <c r="BZ22" s="558"/>
      <c r="CA22" s="558"/>
      <c r="CB22" s="558"/>
      <c r="CC22" s="558"/>
      <c r="CD22" s="558"/>
      <c r="CE22" s="558"/>
      <c r="CF22" s="558"/>
      <c r="CG22" s="558"/>
      <c r="CH22" s="558"/>
      <c r="CI22" s="558"/>
      <c r="CJ22" s="558"/>
      <c r="CK22" s="558"/>
      <c r="CL22" s="558"/>
      <c r="CM22" s="558"/>
      <c r="CN22" s="559"/>
    </row>
    <row r="23" spans="2:92" ht="15.9" thickBot="1">
      <c r="C23" s="225" t="s">
        <v>3</v>
      </c>
      <c r="O23" s="225" t="s">
        <v>5</v>
      </c>
      <c r="AA23" s="225" t="s">
        <v>171</v>
      </c>
      <c r="AH23" s="170"/>
      <c r="AI23" s="170"/>
      <c r="AJ23" s="170"/>
      <c r="AK23" s="170"/>
      <c r="AL23" s="170"/>
      <c r="AM23" s="170"/>
      <c r="AN23" s="170"/>
      <c r="AO23" s="170"/>
      <c r="AP23" s="170"/>
      <c r="AQ23" s="170"/>
      <c r="AR23" s="170"/>
      <c r="AS23" s="170"/>
      <c r="AW23" s="541"/>
      <c r="AX23" s="542"/>
      <c r="AY23" s="542"/>
      <c r="AZ23" s="542"/>
      <c r="BA23" s="542"/>
      <c r="BB23" s="542"/>
      <c r="BC23" s="542"/>
      <c r="BD23" s="542"/>
      <c r="BE23" s="542"/>
      <c r="BF23" s="542"/>
      <c r="BG23" s="542"/>
      <c r="BH23" s="542"/>
      <c r="BI23" s="542"/>
      <c r="BJ23" s="542"/>
      <c r="BK23" s="542"/>
      <c r="BL23" s="542"/>
      <c r="BM23" s="542"/>
      <c r="BN23" s="542"/>
      <c r="BO23" s="542"/>
      <c r="BP23" s="542"/>
      <c r="BQ23" s="542"/>
      <c r="BR23" s="542"/>
      <c r="BS23" s="542"/>
      <c r="BT23" s="542"/>
      <c r="BU23" s="542"/>
      <c r="BV23" s="542"/>
      <c r="BW23" s="542"/>
      <c r="BX23" s="542"/>
      <c r="BY23" s="542"/>
      <c r="BZ23" s="542"/>
      <c r="CA23" s="542"/>
      <c r="CB23" s="542"/>
      <c r="CC23" s="542"/>
      <c r="CD23" s="542"/>
      <c r="CE23" s="542"/>
      <c r="CF23" s="542"/>
      <c r="CG23" s="542"/>
      <c r="CH23" s="542"/>
      <c r="CI23" s="542"/>
      <c r="CJ23" s="542"/>
      <c r="CK23" s="542"/>
      <c r="CL23" s="542"/>
      <c r="CM23" s="542"/>
      <c r="CN23" s="543"/>
    </row>
    <row r="24" spans="2:92" ht="15.6">
      <c r="C24" s="225" t="s">
        <v>4</v>
      </c>
      <c r="O24" s="225" t="s">
        <v>6</v>
      </c>
      <c r="Z24" s="541"/>
      <c r="AA24" s="542"/>
      <c r="AB24" s="542"/>
      <c r="AC24" s="542"/>
      <c r="AD24" s="542"/>
      <c r="AE24" s="542"/>
      <c r="AF24" s="542"/>
      <c r="AG24" s="542"/>
      <c r="AH24" s="542"/>
      <c r="AI24" s="542"/>
      <c r="AJ24" s="542"/>
      <c r="AK24" s="542"/>
      <c r="AL24" s="542"/>
      <c r="AM24" s="542"/>
      <c r="AN24" s="542"/>
      <c r="AO24" s="542"/>
      <c r="AP24" s="542"/>
      <c r="AQ24" s="542"/>
      <c r="AR24" s="542"/>
      <c r="AS24" s="543"/>
      <c r="AW24" s="552"/>
      <c r="AX24" s="553"/>
      <c r="AY24" s="553"/>
      <c r="AZ24" s="553"/>
      <c r="BA24" s="553"/>
      <c r="BB24" s="553"/>
      <c r="BC24" s="553"/>
      <c r="BD24" s="553"/>
      <c r="BE24" s="553"/>
      <c r="BF24" s="553"/>
      <c r="BG24" s="553"/>
      <c r="BH24" s="553"/>
      <c r="BI24" s="553"/>
      <c r="BJ24" s="553"/>
      <c r="BK24" s="553"/>
      <c r="BL24" s="553"/>
      <c r="BM24" s="553"/>
      <c r="BN24" s="553"/>
      <c r="BO24" s="553"/>
      <c r="BP24" s="553"/>
      <c r="BQ24" s="553"/>
      <c r="BR24" s="553"/>
      <c r="BS24" s="553"/>
      <c r="BT24" s="553"/>
      <c r="BU24" s="553"/>
      <c r="BV24" s="553"/>
      <c r="BW24" s="553"/>
      <c r="BX24" s="553"/>
      <c r="BY24" s="553"/>
      <c r="BZ24" s="553"/>
      <c r="CA24" s="553"/>
      <c r="CB24" s="553"/>
      <c r="CC24" s="553"/>
      <c r="CD24" s="553"/>
      <c r="CE24" s="553"/>
      <c r="CF24" s="553"/>
      <c r="CG24" s="553"/>
      <c r="CH24" s="553"/>
      <c r="CI24" s="553"/>
      <c r="CJ24" s="553"/>
      <c r="CK24" s="553"/>
      <c r="CL24" s="553"/>
      <c r="CM24" s="553"/>
      <c r="CN24" s="554"/>
    </row>
    <row r="25" spans="2:92" ht="14.7" thickBot="1">
      <c r="Z25" s="544"/>
      <c r="AA25" s="545"/>
      <c r="AB25" s="545"/>
      <c r="AC25" s="545"/>
      <c r="AD25" s="545"/>
      <c r="AE25" s="545"/>
      <c r="AF25" s="545"/>
      <c r="AG25" s="545"/>
      <c r="AH25" s="545"/>
      <c r="AI25" s="545"/>
      <c r="AJ25" s="545"/>
      <c r="AK25" s="545"/>
      <c r="AL25" s="545"/>
      <c r="AM25" s="545"/>
      <c r="AN25" s="545"/>
      <c r="AO25" s="545"/>
      <c r="AP25" s="545"/>
      <c r="AQ25" s="545"/>
      <c r="AR25" s="545"/>
      <c r="AS25" s="546"/>
      <c r="AW25" s="552"/>
      <c r="AX25" s="553"/>
      <c r="AY25" s="553"/>
      <c r="AZ25" s="553"/>
      <c r="BA25" s="553"/>
      <c r="BB25" s="553"/>
      <c r="BC25" s="553"/>
      <c r="BD25" s="553"/>
      <c r="BE25" s="553"/>
      <c r="BF25" s="553"/>
      <c r="BG25" s="553"/>
      <c r="BH25" s="553"/>
      <c r="BI25" s="553"/>
      <c r="BJ25" s="553"/>
      <c r="BK25" s="553"/>
      <c r="BL25" s="553"/>
      <c r="BM25" s="553"/>
      <c r="BN25" s="553"/>
      <c r="BO25" s="553"/>
      <c r="BP25" s="553"/>
      <c r="BQ25" s="553"/>
      <c r="BR25" s="553"/>
      <c r="BS25" s="553"/>
      <c r="BT25" s="553"/>
      <c r="BU25" s="553"/>
      <c r="BV25" s="553"/>
      <c r="BW25" s="553"/>
      <c r="BX25" s="553"/>
      <c r="BY25" s="553"/>
      <c r="BZ25" s="553"/>
      <c r="CA25" s="553"/>
      <c r="CB25" s="553"/>
      <c r="CC25" s="553"/>
      <c r="CD25" s="553"/>
      <c r="CE25" s="553"/>
      <c r="CF25" s="553"/>
      <c r="CG25" s="553"/>
      <c r="CH25" s="553"/>
      <c r="CI25" s="553"/>
      <c r="CJ25" s="553"/>
      <c r="CK25" s="553"/>
      <c r="CL25" s="553"/>
      <c r="CM25" s="553"/>
      <c r="CN25" s="554"/>
    </row>
    <row r="26" spans="2:92" ht="15" customHeight="1">
      <c r="B26" s="221"/>
      <c r="C26" s="9"/>
      <c r="D26" s="9"/>
      <c r="E26" s="9"/>
      <c r="F26" s="9"/>
      <c r="G26" s="9"/>
      <c r="H26" s="9"/>
      <c r="I26" s="9"/>
      <c r="J26" s="9"/>
      <c r="K26" s="9"/>
      <c r="AF26" s="9"/>
      <c r="AG26" s="9"/>
      <c r="AH26" s="9"/>
      <c r="AI26" s="9"/>
      <c r="AJ26" s="9"/>
      <c r="AK26" s="9"/>
      <c r="AL26" s="9"/>
      <c r="AM26" s="9"/>
      <c r="AN26" s="9"/>
      <c r="AO26" s="9"/>
      <c r="AP26" s="9"/>
      <c r="AQ26" s="9"/>
      <c r="AR26" s="9"/>
      <c r="AS26" s="9"/>
      <c r="AW26" s="552"/>
      <c r="AX26" s="553"/>
      <c r="AY26" s="553"/>
      <c r="AZ26" s="553"/>
      <c r="BA26" s="553"/>
      <c r="BB26" s="553"/>
      <c r="BC26" s="553"/>
      <c r="BD26" s="553"/>
      <c r="BE26" s="553"/>
      <c r="BF26" s="553"/>
      <c r="BG26" s="553"/>
      <c r="BH26" s="553"/>
      <c r="BI26" s="553"/>
      <c r="BJ26" s="553"/>
      <c r="BK26" s="553"/>
      <c r="BL26" s="553"/>
      <c r="BM26" s="553"/>
      <c r="BN26" s="553"/>
      <c r="BO26" s="553"/>
      <c r="BP26" s="553"/>
      <c r="BQ26" s="553"/>
      <c r="BR26" s="553"/>
      <c r="BS26" s="553"/>
      <c r="BT26" s="553"/>
      <c r="BU26" s="553"/>
      <c r="BV26" s="553"/>
      <c r="BW26" s="553"/>
      <c r="BX26" s="553"/>
      <c r="BY26" s="553"/>
      <c r="BZ26" s="553"/>
      <c r="CA26" s="553"/>
      <c r="CB26" s="553"/>
      <c r="CC26" s="553"/>
      <c r="CD26" s="553"/>
      <c r="CE26" s="553"/>
      <c r="CF26" s="553"/>
      <c r="CG26" s="553"/>
      <c r="CH26" s="553"/>
      <c r="CI26" s="553"/>
      <c r="CJ26" s="553"/>
      <c r="CK26" s="553"/>
      <c r="CL26" s="553"/>
      <c r="CM26" s="553"/>
      <c r="CN26" s="554"/>
    </row>
    <row r="27" spans="2:92" ht="18.3">
      <c r="B27" s="547" t="s">
        <v>173</v>
      </c>
      <c r="C27" s="547"/>
      <c r="D27" s="547"/>
      <c r="E27" s="547"/>
      <c r="F27" s="547"/>
      <c r="G27" s="547"/>
      <c r="H27" s="547"/>
      <c r="I27" s="547"/>
      <c r="J27" s="547"/>
      <c r="K27" s="547"/>
      <c r="L27" s="547"/>
      <c r="M27" s="547"/>
      <c r="N27" s="547"/>
      <c r="O27" s="547"/>
      <c r="P27" s="547"/>
      <c r="Q27" s="547"/>
      <c r="R27" s="547"/>
      <c r="S27" s="547"/>
      <c r="T27" s="547"/>
      <c r="U27" s="547"/>
      <c r="V27" s="547"/>
      <c r="W27" s="547"/>
      <c r="X27" s="547"/>
      <c r="Y27" s="547"/>
      <c r="Z27" s="547"/>
      <c r="AA27" s="547"/>
      <c r="AB27" s="547"/>
      <c r="AC27" s="547"/>
      <c r="AD27" s="547"/>
      <c r="AE27" s="547"/>
      <c r="AF27" s="547"/>
      <c r="AG27" s="547"/>
      <c r="AH27" s="547"/>
      <c r="AI27" s="547"/>
      <c r="AJ27" s="547"/>
      <c r="AK27" s="547"/>
      <c r="AL27" s="547"/>
      <c r="AM27" s="547"/>
      <c r="AN27" s="547"/>
      <c r="AO27" s="547"/>
      <c r="AP27" s="547"/>
      <c r="AQ27" s="547"/>
      <c r="AR27" s="547"/>
      <c r="AS27" s="547"/>
      <c r="AW27" s="552"/>
      <c r="AX27" s="553"/>
      <c r="AY27" s="553"/>
      <c r="AZ27" s="553"/>
      <c r="BA27" s="553"/>
      <c r="BB27" s="553"/>
      <c r="BC27" s="553"/>
      <c r="BD27" s="553"/>
      <c r="BE27" s="553"/>
      <c r="BF27" s="553"/>
      <c r="BG27" s="553"/>
      <c r="BH27" s="553"/>
      <c r="BI27" s="553"/>
      <c r="BJ27" s="553"/>
      <c r="BK27" s="553"/>
      <c r="BL27" s="553"/>
      <c r="BM27" s="553"/>
      <c r="BN27" s="553"/>
      <c r="BO27" s="553"/>
      <c r="BP27" s="553"/>
      <c r="BQ27" s="553"/>
      <c r="BR27" s="553"/>
      <c r="BS27" s="553"/>
      <c r="BT27" s="553"/>
      <c r="BU27" s="553"/>
      <c r="BV27" s="553"/>
      <c r="BW27" s="553"/>
      <c r="BX27" s="553"/>
      <c r="BY27" s="553"/>
      <c r="BZ27" s="553"/>
      <c r="CA27" s="553"/>
      <c r="CB27" s="553"/>
      <c r="CC27" s="553"/>
      <c r="CD27" s="553"/>
      <c r="CE27" s="553"/>
      <c r="CF27" s="553"/>
      <c r="CG27" s="553"/>
      <c r="CH27" s="553"/>
      <c r="CI27" s="553"/>
      <c r="CJ27" s="553"/>
      <c r="CK27" s="553"/>
      <c r="CL27" s="553"/>
      <c r="CM27" s="553"/>
      <c r="CN27" s="554"/>
    </row>
    <row r="28" spans="2:92" ht="16.8">
      <c r="B28" s="233" t="s">
        <v>7</v>
      </c>
      <c r="AW28" s="552"/>
      <c r="AX28" s="553"/>
      <c r="AY28" s="553"/>
      <c r="AZ28" s="553"/>
      <c r="BA28" s="553"/>
      <c r="BB28" s="553"/>
      <c r="BC28" s="553"/>
      <c r="BD28" s="553"/>
      <c r="BE28" s="553"/>
      <c r="BF28" s="553"/>
      <c r="BG28" s="553"/>
      <c r="BH28" s="553"/>
      <c r="BI28" s="553"/>
      <c r="BJ28" s="553"/>
      <c r="BK28" s="553"/>
      <c r="BL28" s="553"/>
      <c r="BM28" s="553"/>
      <c r="BN28" s="553"/>
      <c r="BO28" s="553"/>
      <c r="BP28" s="553"/>
      <c r="BQ28" s="553"/>
      <c r="BR28" s="553"/>
      <c r="BS28" s="553"/>
      <c r="BT28" s="553"/>
      <c r="BU28" s="553"/>
      <c r="BV28" s="553"/>
      <c r="BW28" s="553"/>
      <c r="BX28" s="553"/>
      <c r="BY28" s="553"/>
      <c r="BZ28" s="553"/>
      <c r="CA28" s="553"/>
      <c r="CB28" s="553"/>
      <c r="CC28" s="553"/>
      <c r="CD28" s="553"/>
      <c r="CE28" s="553"/>
      <c r="CF28" s="553"/>
      <c r="CG28" s="553"/>
      <c r="CH28" s="553"/>
      <c r="CI28" s="553"/>
      <c r="CJ28" s="553"/>
      <c r="CK28" s="553"/>
      <c r="CL28" s="553"/>
      <c r="CM28" s="553"/>
      <c r="CN28" s="554"/>
    </row>
    <row r="29" spans="2:92">
      <c r="B29" s="4" t="s">
        <v>175</v>
      </c>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6"/>
      <c r="AI29" s="538"/>
      <c r="AJ29" s="539"/>
      <c r="AK29" s="539"/>
      <c r="AL29" s="539"/>
      <c r="AM29" s="539"/>
      <c r="AN29" s="539"/>
      <c r="AO29" s="539"/>
      <c r="AP29" s="539"/>
      <c r="AQ29" s="539"/>
      <c r="AR29" s="539"/>
      <c r="AS29" s="540"/>
      <c r="AW29" s="552"/>
      <c r="AX29" s="553"/>
      <c r="AY29" s="553"/>
      <c r="AZ29" s="553"/>
      <c r="BA29" s="553"/>
      <c r="BB29" s="553"/>
      <c r="BC29" s="553"/>
      <c r="BD29" s="553"/>
      <c r="BE29" s="553"/>
      <c r="BF29" s="553"/>
      <c r="BG29" s="553"/>
      <c r="BH29" s="553"/>
      <c r="BI29" s="553"/>
      <c r="BJ29" s="553"/>
      <c r="BK29" s="553"/>
      <c r="BL29" s="553"/>
      <c r="BM29" s="553"/>
      <c r="BN29" s="553"/>
      <c r="BO29" s="553"/>
      <c r="BP29" s="553"/>
      <c r="BQ29" s="553"/>
      <c r="BR29" s="553"/>
      <c r="BS29" s="553"/>
      <c r="BT29" s="553"/>
      <c r="BU29" s="553"/>
      <c r="BV29" s="553"/>
      <c r="BW29" s="553"/>
      <c r="BX29" s="553"/>
      <c r="BY29" s="553"/>
      <c r="BZ29" s="553"/>
      <c r="CA29" s="553"/>
      <c r="CB29" s="553"/>
      <c r="CC29" s="553"/>
      <c r="CD29" s="553"/>
      <c r="CE29" s="553"/>
      <c r="CF29" s="553"/>
      <c r="CG29" s="553"/>
      <c r="CH29" s="553"/>
      <c r="CI29" s="553"/>
      <c r="CJ29" s="553"/>
      <c r="CK29" s="553"/>
      <c r="CL29" s="553"/>
      <c r="CM29" s="553"/>
      <c r="CN29" s="554"/>
    </row>
    <row r="30" spans="2:92">
      <c r="B30" s="4" t="s">
        <v>174</v>
      </c>
      <c r="C30" s="229"/>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30"/>
      <c r="AI30" s="549"/>
      <c r="AJ30" s="550"/>
      <c r="AK30" s="550"/>
      <c r="AL30" s="550"/>
      <c r="AM30" s="550"/>
      <c r="AN30" s="550"/>
      <c r="AO30" s="550"/>
      <c r="AP30" s="550"/>
      <c r="AQ30" s="550"/>
      <c r="AR30" s="550"/>
      <c r="AS30" s="551"/>
      <c r="AW30" s="552"/>
      <c r="AX30" s="553"/>
      <c r="AY30" s="553"/>
      <c r="AZ30" s="553"/>
      <c r="BA30" s="553"/>
      <c r="BB30" s="553"/>
      <c r="BC30" s="553"/>
      <c r="BD30" s="553"/>
      <c r="BE30" s="553"/>
      <c r="BF30" s="553"/>
      <c r="BG30" s="553"/>
      <c r="BH30" s="553"/>
      <c r="BI30" s="553"/>
      <c r="BJ30" s="553"/>
      <c r="BK30" s="553"/>
      <c r="BL30" s="553"/>
      <c r="BM30" s="553"/>
      <c r="BN30" s="553"/>
      <c r="BO30" s="553"/>
      <c r="BP30" s="553"/>
      <c r="BQ30" s="553"/>
      <c r="BR30" s="553"/>
      <c r="BS30" s="553"/>
      <c r="BT30" s="553"/>
      <c r="BU30" s="553"/>
      <c r="BV30" s="553"/>
      <c r="BW30" s="553"/>
      <c r="BX30" s="553"/>
      <c r="BY30" s="553"/>
      <c r="BZ30" s="553"/>
      <c r="CA30" s="553"/>
      <c r="CB30" s="553"/>
      <c r="CC30" s="553"/>
      <c r="CD30" s="553"/>
      <c r="CE30" s="553"/>
      <c r="CF30" s="553"/>
      <c r="CG30" s="553"/>
      <c r="CH30" s="553"/>
      <c r="CI30" s="553"/>
      <c r="CJ30" s="553"/>
      <c r="CK30" s="553"/>
      <c r="CL30" s="553"/>
      <c r="CM30" s="553"/>
      <c r="CN30" s="554"/>
    </row>
    <row r="31" spans="2:92">
      <c r="B31" s="232" t="s">
        <v>178</v>
      </c>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W31" s="552"/>
      <c r="AX31" s="553"/>
      <c r="AY31" s="553"/>
      <c r="AZ31" s="553"/>
      <c r="BA31" s="553"/>
      <c r="BB31" s="553"/>
      <c r="BC31" s="553"/>
      <c r="BD31" s="553"/>
      <c r="BE31" s="553"/>
      <c r="BF31" s="553"/>
      <c r="BG31" s="553"/>
      <c r="BH31" s="553"/>
      <c r="BI31" s="553"/>
      <c r="BJ31" s="553"/>
      <c r="BK31" s="553"/>
      <c r="BL31" s="553"/>
      <c r="BM31" s="553"/>
      <c r="BN31" s="553"/>
      <c r="BO31" s="553"/>
      <c r="BP31" s="553"/>
      <c r="BQ31" s="553"/>
      <c r="BR31" s="553"/>
      <c r="BS31" s="553"/>
      <c r="BT31" s="553"/>
      <c r="BU31" s="553"/>
      <c r="BV31" s="553"/>
      <c r="BW31" s="553"/>
      <c r="BX31" s="553"/>
      <c r="BY31" s="553"/>
      <c r="BZ31" s="553"/>
      <c r="CA31" s="553"/>
      <c r="CB31" s="553"/>
      <c r="CC31" s="553"/>
      <c r="CD31" s="553"/>
      <c r="CE31" s="553"/>
      <c r="CF31" s="553"/>
      <c r="CG31" s="553"/>
      <c r="CH31" s="553"/>
      <c r="CI31" s="553"/>
      <c r="CJ31" s="553"/>
      <c r="CK31" s="553"/>
      <c r="CL31" s="553"/>
      <c r="CM31" s="553"/>
      <c r="CN31" s="554"/>
    </row>
    <row r="32" spans="2:92">
      <c r="B32" s="560"/>
      <c r="C32" s="560"/>
      <c r="D32" s="560"/>
      <c r="E32" s="560"/>
      <c r="F32" s="560"/>
      <c r="G32" s="560"/>
      <c r="H32" s="560"/>
      <c r="I32" s="560"/>
      <c r="J32" s="560"/>
      <c r="K32" s="560"/>
      <c r="L32" s="560"/>
      <c r="M32" s="560"/>
      <c r="N32" s="560"/>
      <c r="O32" s="560"/>
      <c r="P32" s="560"/>
      <c r="Q32" s="560"/>
      <c r="R32" s="560"/>
      <c r="S32" s="560"/>
      <c r="T32" s="560"/>
      <c r="U32" s="560"/>
      <c r="V32" s="560"/>
      <c r="W32" s="560"/>
      <c r="X32" s="560"/>
      <c r="Y32" s="560"/>
      <c r="Z32" s="560"/>
      <c r="AA32" s="560"/>
      <c r="AB32" s="560"/>
      <c r="AC32" s="560"/>
      <c r="AD32" s="560"/>
      <c r="AE32" s="560"/>
      <c r="AF32" s="560"/>
      <c r="AG32" s="560"/>
      <c r="AH32" s="560"/>
      <c r="AI32" s="560"/>
      <c r="AJ32" s="560"/>
      <c r="AK32" s="560"/>
      <c r="AL32" s="560"/>
      <c r="AM32" s="560"/>
      <c r="AN32" s="560"/>
      <c r="AO32" s="560"/>
      <c r="AP32" s="560"/>
      <c r="AQ32" s="560"/>
      <c r="AR32" s="560"/>
      <c r="AS32" s="560"/>
      <c r="AW32" s="552"/>
      <c r="AX32" s="553"/>
      <c r="AY32" s="553"/>
      <c r="AZ32" s="553"/>
      <c r="BA32" s="553"/>
      <c r="BB32" s="553"/>
      <c r="BC32" s="553"/>
      <c r="BD32" s="553"/>
      <c r="BE32" s="553"/>
      <c r="BF32" s="553"/>
      <c r="BG32" s="553"/>
      <c r="BH32" s="553"/>
      <c r="BI32" s="553"/>
      <c r="BJ32" s="553"/>
      <c r="BK32" s="553"/>
      <c r="BL32" s="553"/>
      <c r="BM32" s="553"/>
      <c r="BN32" s="553"/>
      <c r="BO32" s="553"/>
      <c r="BP32" s="553"/>
      <c r="BQ32" s="553"/>
      <c r="BR32" s="553"/>
      <c r="BS32" s="553"/>
      <c r="BT32" s="553"/>
      <c r="BU32" s="553"/>
      <c r="BV32" s="553"/>
      <c r="BW32" s="553"/>
      <c r="BX32" s="553"/>
      <c r="BY32" s="553"/>
      <c r="BZ32" s="553"/>
      <c r="CA32" s="553"/>
      <c r="CB32" s="553"/>
      <c r="CC32" s="553"/>
      <c r="CD32" s="553"/>
      <c r="CE32" s="553"/>
      <c r="CF32" s="553"/>
      <c r="CG32" s="553"/>
      <c r="CH32" s="553"/>
      <c r="CI32" s="553"/>
      <c r="CJ32" s="553"/>
      <c r="CK32" s="553"/>
      <c r="CL32" s="553"/>
      <c r="CM32" s="553"/>
      <c r="CN32" s="554"/>
    </row>
    <row r="33" spans="2:92" ht="21.75" customHeight="1">
      <c r="B33" s="560"/>
      <c r="C33" s="560"/>
      <c r="D33" s="560"/>
      <c r="E33" s="560"/>
      <c r="F33" s="560"/>
      <c r="G33" s="560"/>
      <c r="H33" s="560"/>
      <c r="I33" s="560"/>
      <c r="J33" s="560"/>
      <c r="K33" s="560"/>
      <c r="L33" s="560"/>
      <c r="M33" s="560"/>
      <c r="N33" s="560"/>
      <c r="O33" s="560"/>
      <c r="P33" s="560"/>
      <c r="Q33" s="560"/>
      <c r="R33" s="560"/>
      <c r="S33" s="560"/>
      <c r="T33" s="560"/>
      <c r="U33" s="560"/>
      <c r="V33" s="560"/>
      <c r="W33" s="560"/>
      <c r="X33" s="560"/>
      <c r="Y33" s="560"/>
      <c r="Z33" s="560"/>
      <c r="AA33" s="560"/>
      <c r="AB33" s="560"/>
      <c r="AC33" s="560"/>
      <c r="AD33" s="560"/>
      <c r="AE33" s="560"/>
      <c r="AF33" s="560"/>
      <c r="AG33" s="560"/>
      <c r="AH33" s="560"/>
      <c r="AI33" s="560"/>
      <c r="AJ33" s="560"/>
      <c r="AK33" s="560"/>
      <c r="AL33" s="560"/>
      <c r="AM33" s="560"/>
      <c r="AN33" s="560"/>
      <c r="AO33" s="560"/>
      <c r="AP33" s="560"/>
      <c r="AQ33" s="560"/>
      <c r="AR33" s="560"/>
      <c r="AS33" s="560"/>
      <c r="AW33" s="552"/>
      <c r="AX33" s="553"/>
      <c r="AY33" s="553"/>
      <c r="AZ33" s="553"/>
      <c r="BA33" s="553"/>
      <c r="BB33" s="553"/>
      <c r="BC33" s="553"/>
      <c r="BD33" s="553"/>
      <c r="BE33" s="553"/>
      <c r="BF33" s="553"/>
      <c r="BG33" s="553"/>
      <c r="BH33" s="553"/>
      <c r="BI33" s="553"/>
      <c r="BJ33" s="553"/>
      <c r="BK33" s="553"/>
      <c r="BL33" s="553"/>
      <c r="BM33" s="553"/>
      <c r="BN33" s="553"/>
      <c r="BO33" s="553"/>
      <c r="BP33" s="553"/>
      <c r="BQ33" s="553"/>
      <c r="BR33" s="553"/>
      <c r="BS33" s="553"/>
      <c r="BT33" s="553"/>
      <c r="BU33" s="553"/>
      <c r="BV33" s="553"/>
      <c r="BW33" s="553"/>
      <c r="BX33" s="553"/>
      <c r="BY33" s="553"/>
      <c r="BZ33" s="553"/>
      <c r="CA33" s="553"/>
      <c r="CB33" s="553"/>
      <c r="CC33" s="553"/>
      <c r="CD33" s="553"/>
      <c r="CE33" s="553"/>
      <c r="CF33" s="553"/>
      <c r="CG33" s="553"/>
      <c r="CH33" s="553"/>
      <c r="CI33" s="553"/>
      <c r="CJ33" s="553"/>
      <c r="CK33" s="553"/>
      <c r="CL33" s="553"/>
      <c r="CM33" s="553"/>
      <c r="CN33" s="554"/>
    </row>
    <row r="34" spans="2:92" ht="16.8">
      <c r="B34" s="233" t="s">
        <v>259</v>
      </c>
      <c r="AW34" s="552"/>
      <c r="AX34" s="553"/>
      <c r="AY34" s="553"/>
      <c r="AZ34" s="553"/>
      <c r="BA34" s="553"/>
      <c r="BB34" s="553"/>
      <c r="BC34" s="553"/>
      <c r="BD34" s="553"/>
      <c r="BE34" s="553"/>
      <c r="BF34" s="553"/>
      <c r="BG34" s="553"/>
      <c r="BH34" s="553"/>
      <c r="BI34" s="553"/>
      <c r="BJ34" s="553"/>
      <c r="BK34" s="553"/>
      <c r="BL34" s="553"/>
      <c r="BM34" s="553"/>
      <c r="BN34" s="553"/>
      <c r="BO34" s="553"/>
      <c r="BP34" s="553"/>
      <c r="BQ34" s="553"/>
      <c r="BR34" s="553"/>
      <c r="BS34" s="553"/>
      <c r="BT34" s="553"/>
      <c r="BU34" s="553"/>
      <c r="BV34" s="553"/>
      <c r="BW34" s="553"/>
      <c r="BX34" s="553"/>
      <c r="BY34" s="553"/>
      <c r="BZ34" s="553"/>
      <c r="CA34" s="553"/>
      <c r="CB34" s="553"/>
      <c r="CC34" s="553"/>
      <c r="CD34" s="553"/>
      <c r="CE34" s="553"/>
      <c r="CF34" s="553"/>
      <c r="CG34" s="553"/>
      <c r="CH34" s="553"/>
      <c r="CI34" s="553"/>
      <c r="CJ34" s="553"/>
      <c r="CK34" s="553"/>
      <c r="CL34" s="553"/>
      <c r="CM34" s="553"/>
      <c r="CN34" s="554"/>
    </row>
    <row r="35" spans="2:92" ht="14.7" thickBot="1">
      <c r="B35" s="4" t="s">
        <v>176</v>
      </c>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6"/>
      <c r="AI35" s="538"/>
      <c r="AJ35" s="539"/>
      <c r="AK35" s="539"/>
      <c r="AL35" s="539"/>
      <c r="AM35" s="539"/>
      <c r="AN35" s="539"/>
      <c r="AO35" s="539"/>
      <c r="AP35" s="539"/>
      <c r="AQ35" s="539"/>
      <c r="AR35" s="539"/>
      <c r="AS35" s="540"/>
      <c r="AW35" s="544"/>
      <c r="AX35" s="545"/>
      <c r="AY35" s="545"/>
      <c r="AZ35" s="545"/>
      <c r="BA35" s="545"/>
      <c r="BB35" s="545"/>
      <c r="BC35" s="545"/>
      <c r="BD35" s="545"/>
      <c r="BE35" s="545"/>
      <c r="BF35" s="545"/>
      <c r="BG35" s="545"/>
      <c r="BH35" s="545"/>
      <c r="BI35" s="545"/>
      <c r="BJ35" s="545"/>
      <c r="BK35" s="545"/>
      <c r="BL35" s="545"/>
      <c r="BM35" s="545"/>
      <c r="BN35" s="545"/>
      <c r="BO35" s="545"/>
      <c r="BP35" s="545"/>
      <c r="BQ35" s="545"/>
      <c r="BR35" s="545"/>
      <c r="BS35" s="545"/>
      <c r="BT35" s="545"/>
      <c r="BU35" s="545"/>
      <c r="BV35" s="545"/>
      <c r="BW35" s="545"/>
      <c r="BX35" s="545"/>
      <c r="BY35" s="545"/>
      <c r="BZ35" s="545"/>
      <c r="CA35" s="545"/>
      <c r="CB35" s="545"/>
      <c r="CC35" s="545"/>
      <c r="CD35" s="545"/>
      <c r="CE35" s="545"/>
      <c r="CF35" s="545"/>
      <c r="CG35" s="545"/>
      <c r="CH35" s="545"/>
      <c r="CI35" s="545"/>
      <c r="CJ35" s="545"/>
      <c r="CK35" s="545"/>
      <c r="CL35" s="545"/>
      <c r="CM35" s="545"/>
      <c r="CN35" s="546"/>
    </row>
    <row r="37" spans="2:92">
      <c r="B37" s="555" t="s">
        <v>294</v>
      </c>
      <c r="C37" s="556"/>
      <c r="D37" s="556"/>
      <c r="E37" s="556"/>
      <c r="F37" s="556"/>
      <c r="G37" s="556"/>
      <c r="H37" s="556"/>
      <c r="I37" s="556"/>
      <c r="J37" s="556"/>
      <c r="K37" s="556"/>
      <c r="L37" s="556"/>
      <c r="M37" s="556"/>
      <c r="N37" s="556"/>
      <c r="O37" s="556"/>
      <c r="P37" s="556"/>
      <c r="Q37" s="556"/>
      <c r="R37" s="556"/>
      <c r="S37" s="556"/>
      <c r="T37" s="556"/>
      <c r="U37" s="556"/>
      <c r="V37" s="556"/>
      <c r="W37" s="556"/>
      <c r="X37" s="556"/>
      <c r="Y37" s="556"/>
      <c r="Z37" s="556"/>
      <c r="AA37" s="556"/>
      <c r="AB37" s="556"/>
      <c r="AC37" s="556"/>
      <c r="AD37" s="556"/>
      <c r="AE37" s="556"/>
      <c r="AF37" s="556"/>
      <c r="AG37" s="556"/>
      <c r="AH37" s="556"/>
      <c r="AI37" s="556"/>
      <c r="AJ37" s="556"/>
      <c r="AK37" s="556"/>
      <c r="AL37" s="556"/>
      <c r="AM37" s="556"/>
      <c r="AN37" s="556"/>
      <c r="AO37" s="556"/>
      <c r="AP37" s="556"/>
      <c r="AQ37" s="556"/>
      <c r="AR37" s="556"/>
      <c r="AS37" s="556"/>
      <c r="AT37" s="556"/>
      <c r="AU37" s="556"/>
      <c r="AV37" s="556"/>
      <c r="AW37" s="556"/>
      <c r="AX37" s="556"/>
      <c r="AY37" s="556"/>
      <c r="AZ37" s="556"/>
      <c r="BA37" s="556"/>
      <c r="BB37" s="556"/>
      <c r="BC37" s="556"/>
      <c r="BD37" s="556"/>
      <c r="BE37" s="556"/>
      <c r="BF37" s="556"/>
      <c r="BG37" s="556"/>
      <c r="BH37" s="556"/>
      <c r="BI37" s="556"/>
      <c r="BJ37" s="556"/>
      <c r="BK37" s="556"/>
      <c r="BL37" s="556"/>
      <c r="BM37" s="556"/>
      <c r="BN37" s="556"/>
      <c r="BO37" s="556"/>
      <c r="BP37" s="556"/>
      <c r="BQ37" s="556"/>
      <c r="BR37" s="556"/>
      <c r="BS37" s="556"/>
      <c r="BT37" s="556"/>
      <c r="BU37" s="556"/>
      <c r="BV37" s="556"/>
      <c r="BW37" s="556"/>
      <c r="BX37" s="556"/>
      <c r="BY37" s="556"/>
      <c r="BZ37" s="556"/>
      <c r="CA37" s="556"/>
      <c r="CB37" s="556"/>
      <c r="CC37" s="556"/>
      <c r="CD37" s="556"/>
      <c r="CE37" s="556"/>
      <c r="CF37" s="556"/>
      <c r="CG37" s="556"/>
      <c r="CH37" s="556"/>
      <c r="CI37" s="556"/>
      <c r="CJ37" s="556"/>
      <c r="CK37" s="556"/>
      <c r="CL37" s="556"/>
      <c r="CM37" s="556"/>
      <c r="CN37" s="556"/>
    </row>
    <row r="38" spans="2:92">
      <c r="B38" s="556"/>
      <c r="C38" s="556"/>
      <c r="D38" s="556"/>
      <c r="E38" s="556"/>
      <c r="F38" s="556"/>
      <c r="G38" s="556"/>
      <c r="H38" s="556"/>
      <c r="I38" s="556"/>
      <c r="J38" s="556"/>
      <c r="K38" s="556"/>
      <c r="L38" s="556"/>
      <c r="M38" s="556"/>
      <c r="N38" s="556"/>
      <c r="O38" s="556"/>
      <c r="P38" s="556"/>
      <c r="Q38" s="556"/>
      <c r="R38" s="556"/>
      <c r="S38" s="556"/>
      <c r="T38" s="556"/>
      <c r="U38" s="556"/>
      <c r="V38" s="556"/>
      <c r="W38" s="556"/>
      <c r="X38" s="556"/>
      <c r="Y38" s="556"/>
      <c r="Z38" s="556"/>
      <c r="AA38" s="556"/>
      <c r="AB38" s="556"/>
      <c r="AC38" s="556"/>
      <c r="AD38" s="556"/>
      <c r="AE38" s="556"/>
      <c r="AF38" s="556"/>
      <c r="AG38" s="556"/>
      <c r="AH38" s="556"/>
      <c r="AI38" s="556"/>
      <c r="AJ38" s="556"/>
      <c r="AK38" s="556"/>
      <c r="AL38" s="556"/>
      <c r="AM38" s="556"/>
      <c r="AN38" s="556"/>
      <c r="AO38" s="556"/>
      <c r="AP38" s="556"/>
      <c r="AQ38" s="556"/>
      <c r="AR38" s="556"/>
      <c r="AS38" s="556"/>
      <c r="AT38" s="556"/>
      <c r="AU38" s="556"/>
      <c r="AV38" s="556"/>
      <c r="AW38" s="556"/>
      <c r="AX38" s="556"/>
      <c r="AY38" s="556"/>
      <c r="AZ38" s="556"/>
      <c r="BA38" s="556"/>
      <c r="BB38" s="556"/>
      <c r="BC38" s="556"/>
      <c r="BD38" s="556"/>
      <c r="BE38" s="556"/>
      <c r="BF38" s="556"/>
      <c r="BG38" s="556"/>
      <c r="BH38" s="556"/>
      <c r="BI38" s="556"/>
      <c r="BJ38" s="556"/>
      <c r="BK38" s="556"/>
      <c r="BL38" s="556"/>
      <c r="BM38" s="556"/>
      <c r="BN38" s="556"/>
      <c r="BO38" s="556"/>
      <c r="BP38" s="556"/>
      <c r="BQ38" s="556"/>
      <c r="BR38" s="556"/>
      <c r="BS38" s="556"/>
      <c r="BT38" s="556"/>
      <c r="BU38" s="556"/>
      <c r="BV38" s="556"/>
      <c r="BW38" s="556"/>
      <c r="BX38" s="556"/>
      <c r="BY38" s="556"/>
      <c r="BZ38" s="556"/>
      <c r="CA38" s="556"/>
      <c r="CB38" s="556"/>
      <c r="CC38" s="556"/>
      <c r="CD38" s="556"/>
      <c r="CE38" s="556"/>
      <c r="CF38" s="556"/>
      <c r="CG38" s="556"/>
      <c r="CH38" s="556"/>
      <c r="CI38" s="556"/>
      <c r="CJ38" s="556"/>
      <c r="CK38" s="556"/>
      <c r="CL38" s="556"/>
      <c r="CM38" s="556"/>
      <c r="CN38" s="556"/>
    </row>
    <row r="39" spans="2:92">
      <c r="B39" s="556"/>
      <c r="C39" s="556"/>
      <c r="D39" s="556"/>
      <c r="E39" s="556"/>
      <c r="F39" s="556"/>
      <c r="G39" s="556"/>
      <c r="H39" s="556"/>
      <c r="I39" s="556"/>
      <c r="J39" s="556"/>
      <c r="K39" s="556"/>
      <c r="L39" s="556"/>
      <c r="M39" s="556"/>
      <c r="N39" s="556"/>
      <c r="O39" s="556"/>
      <c r="P39" s="556"/>
      <c r="Q39" s="556"/>
      <c r="R39" s="556"/>
      <c r="S39" s="556"/>
      <c r="T39" s="556"/>
      <c r="U39" s="556"/>
      <c r="V39" s="556"/>
      <c r="W39" s="556"/>
      <c r="X39" s="556"/>
      <c r="Y39" s="556"/>
      <c r="Z39" s="556"/>
      <c r="AA39" s="556"/>
      <c r="AB39" s="556"/>
      <c r="AC39" s="556"/>
      <c r="AD39" s="556"/>
      <c r="AE39" s="556"/>
      <c r="AF39" s="556"/>
      <c r="AG39" s="556"/>
      <c r="AH39" s="556"/>
      <c r="AI39" s="556"/>
      <c r="AJ39" s="556"/>
      <c r="AK39" s="556"/>
      <c r="AL39" s="556"/>
      <c r="AM39" s="556"/>
      <c r="AN39" s="556"/>
      <c r="AO39" s="556"/>
      <c r="AP39" s="556"/>
      <c r="AQ39" s="556"/>
      <c r="AR39" s="556"/>
      <c r="AS39" s="556"/>
      <c r="AT39" s="556"/>
      <c r="AU39" s="556"/>
      <c r="AV39" s="556"/>
      <c r="AW39" s="556"/>
      <c r="AX39" s="556"/>
      <c r="AY39" s="556"/>
      <c r="AZ39" s="556"/>
      <c r="BA39" s="556"/>
      <c r="BB39" s="556"/>
      <c r="BC39" s="556"/>
      <c r="BD39" s="556"/>
      <c r="BE39" s="556"/>
      <c r="BF39" s="556"/>
      <c r="BG39" s="556"/>
      <c r="BH39" s="556"/>
      <c r="BI39" s="556"/>
      <c r="BJ39" s="556"/>
      <c r="BK39" s="556"/>
      <c r="BL39" s="556"/>
      <c r="BM39" s="556"/>
      <c r="BN39" s="556"/>
      <c r="BO39" s="556"/>
      <c r="BP39" s="556"/>
      <c r="BQ39" s="556"/>
      <c r="BR39" s="556"/>
      <c r="BS39" s="556"/>
      <c r="BT39" s="556"/>
      <c r="BU39" s="556"/>
      <c r="BV39" s="556"/>
      <c r="BW39" s="556"/>
      <c r="BX39" s="556"/>
      <c r="BY39" s="556"/>
      <c r="BZ39" s="556"/>
      <c r="CA39" s="556"/>
      <c r="CB39" s="556"/>
      <c r="CC39" s="556"/>
      <c r="CD39" s="556"/>
      <c r="CE39" s="556"/>
      <c r="CF39" s="556"/>
      <c r="CG39" s="556"/>
      <c r="CH39" s="556"/>
      <c r="CI39" s="556"/>
      <c r="CJ39" s="556"/>
      <c r="CK39" s="556"/>
      <c r="CL39" s="556"/>
      <c r="CM39" s="556"/>
      <c r="CN39" s="556"/>
    </row>
  </sheetData>
  <sheetProtection algorithmName="SHA-512" hashValue="KN7P6mxoNdpcIY8NRFwdWFHlkG9uqDxMuXgUvinKqXWdzBl1IgVW3CB9xHr+fHDuqDGQ8nZslq/CuWFvA4fp5Q==" saltValue="LHGWh4mo3bw60sJ1nEE+8g==" spinCount="100000" sheet="1" selectLockedCells="1"/>
  <mergeCells count="19">
    <mergeCell ref="CD15:CN15"/>
    <mergeCell ref="CD16:CN16"/>
    <mergeCell ref="AW23:CN35"/>
    <mergeCell ref="Z16:AS17"/>
    <mergeCell ref="B37:CN39"/>
    <mergeCell ref="AI30:AS30"/>
    <mergeCell ref="AW22:CN22"/>
    <mergeCell ref="B27:AS27"/>
    <mergeCell ref="Z24:AS25"/>
    <mergeCell ref="AI29:AS29"/>
    <mergeCell ref="AI35:AS35"/>
    <mergeCell ref="B32:AS33"/>
    <mergeCell ref="CE6:CN6"/>
    <mergeCell ref="B8:AS8"/>
    <mergeCell ref="B13:AS13"/>
    <mergeCell ref="CD10:CN10"/>
    <mergeCell ref="Z10:AS11"/>
    <mergeCell ref="AW8:CN8"/>
    <mergeCell ref="AW12:CN13"/>
  </mergeCells>
  <conditionalFormatting sqref="B31">
    <cfRule type="expression" dxfId="54" priority="7">
      <formula>($AI$29="Yes")</formula>
    </cfRule>
    <cfRule type="expression" dxfId="53" priority="9">
      <formula>($AI$29="Yes")</formula>
    </cfRule>
  </conditionalFormatting>
  <conditionalFormatting sqref="B32:AS33">
    <cfRule type="expression" dxfId="52" priority="5">
      <formula>($AI$29="Yes")</formula>
    </cfRule>
  </conditionalFormatting>
  <conditionalFormatting sqref="AS31">
    <cfRule type="expression" dxfId="51" priority="6">
      <formula>($AI$29="Yes")</formula>
    </cfRule>
  </conditionalFormatting>
  <conditionalFormatting sqref="AW11">
    <cfRule type="expression" dxfId="50" priority="3">
      <formula>($CD$10="Yes")</formula>
    </cfRule>
    <cfRule type="expression" dxfId="49" priority="4">
      <formula>($CD$10="Yes")</formula>
    </cfRule>
  </conditionalFormatting>
  <conditionalFormatting sqref="AW12:CN13">
    <cfRule type="expression" dxfId="48" priority="1">
      <formula>($CD$10="Yes")</formula>
    </cfRule>
  </conditionalFormatting>
  <conditionalFormatting sqref="CN11">
    <cfRule type="expression" dxfId="47" priority="2">
      <formula>($CD$10="Yes")</formula>
    </cfRule>
  </conditionalFormatting>
  <dataValidations count="2">
    <dataValidation type="list" allowBlank="1" showInputMessage="1" showErrorMessage="1" sqref="CD10:CN10 AI29:AS29 CD15:CN15" xr:uid="{00000000-0002-0000-0200-000000000000}">
      <formula1>"Yes,No"</formula1>
    </dataValidation>
    <dataValidation type="list" allowBlank="1" showInputMessage="1" showErrorMessage="1" sqref="AI35:AS35 AI30:AS30 CD16:CN16" xr:uid="{00000000-0002-0000-0200-000001000000}">
      <formula1>"Yes,No,Not Applicable"</formula1>
    </dataValidation>
  </dataValidations>
  <pageMargins left="0.25" right="0.25" top="0.75" bottom="0.75" header="0.3" footer="0.3"/>
  <pageSetup paperSize="8" scale="7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13</xdr:col>
                    <xdr:colOff>19050</xdr:colOff>
                    <xdr:row>7</xdr:row>
                    <xdr:rowOff>259080</xdr:rowOff>
                  </from>
                  <to>
                    <xdr:col>14</xdr:col>
                    <xdr:colOff>133350</xdr:colOff>
                    <xdr:row>8</xdr:row>
                    <xdr:rowOff>201930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25</xdr:col>
                    <xdr:colOff>19050</xdr:colOff>
                    <xdr:row>7</xdr:row>
                    <xdr:rowOff>247650</xdr:rowOff>
                  </from>
                  <to>
                    <xdr:col>26</xdr:col>
                    <xdr:colOff>133350</xdr:colOff>
                    <xdr:row>8</xdr:row>
                    <xdr:rowOff>201930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19050</xdr:colOff>
                    <xdr:row>7</xdr:row>
                    <xdr:rowOff>247650</xdr:rowOff>
                  </from>
                  <to>
                    <xdr:col>2</xdr:col>
                    <xdr:colOff>125730</xdr:colOff>
                    <xdr:row>8</xdr:row>
                    <xdr:rowOff>209550</xdr:rowOff>
                  </to>
                </anchor>
              </controlPr>
            </control>
          </mc:Choice>
        </mc:AlternateContent>
        <mc:AlternateContent xmlns:mc="http://schemas.openxmlformats.org/markup-compatibility/2006">
          <mc:Choice Requires="x14">
            <control shapeId="2063" r:id="rId7" name="Check Box 15">
              <controlPr defaultSize="0" autoFill="0" autoLine="0" autoPict="0">
                <anchor moveWithCells="1">
                  <from>
                    <xdr:col>1</xdr:col>
                    <xdr:colOff>19050</xdr:colOff>
                    <xdr:row>14</xdr:row>
                    <xdr:rowOff>182880</xdr:rowOff>
                  </from>
                  <to>
                    <xdr:col>2</xdr:col>
                    <xdr:colOff>133350</xdr:colOff>
                    <xdr:row>16</xdr:row>
                    <xdr:rowOff>0</xdr:rowOff>
                  </to>
                </anchor>
              </controlPr>
            </control>
          </mc:Choice>
        </mc:AlternateContent>
        <mc:AlternateContent xmlns:mc="http://schemas.openxmlformats.org/markup-compatibility/2006">
          <mc:Choice Requires="x14">
            <control shapeId="2065" r:id="rId8" name="Check Box 17">
              <controlPr defaultSize="0" autoFill="0" autoLine="0" autoPict="0">
                <anchor moveWithCells="1">
                  <from>
                    <xdr:col>1</xdr:col>
                    <xdr:colOff>19050</xdr:colOff>
                    <xdr:row>13</xdr:row>
                    <xdr:rowOff>190500</xdr:rowOff>
                  </from>
                  <to>
                    <xdr:col>2</xdr:col>
                    <xdr:colOff>133350</xdr:colOff>
                    <xdr:row>14</xdr:row>
                    <xdr:rowOff>190500</xdr:rowOff>
                  </to>
                </anchor>
              </controlPr>
            </control>
          </mc:Choice>
        </mc:AlternateContent>
        <mc:AlternateContent xmlns:mc="http://schemas.openxmlformats.org/markup-compatibility/2006">
          <mc:Choice Requires="x14">
            <control shapeId="2066" r:id="rId9" name="Check Box 18">
              <controlPr defaultSize="0" autoFill="0" autoLine="0" autoPict="0">
                <anchor moveWithCells="1">
                  <from>
                    <xdr:col>13</xdr:col>
                    <xdr:colOff>19050</xdr:colOff>
                    <xdr:row>13</xdr:row>
                    <xdr:rowOff>209550</xdr:rowOff>
                  </from>
                  <to>
                    <xdr:col>14</xdr:col>
                    <xdr:colOff>133350</xdr:colOff>
                    <xdr:row>15</xdr:row>
                    <xdr:rowOff>11430</xdr:rowOff>
                  </to>
                </anchor>
              </controlPr>
            </control>
          </mc:Choice>
        </mc:AlternateContent>
        <mc:AlternateContent xmlns:mc="http://schemas.openxmlformats.org/markup-compatibility/2006">
          <mc:Choice Requires="x14">
            <control shapeId="2068" r:id="rId10" name="Check Box 20">
              <controlPr defaultSize="0" autoFill="0" autoLine="0" autoPict="0">
                <anchor moveWithCells="1">
                  <from>
                    <xdr:col>25</xdr:col>
                    <xdr:colOff>19050</xdr:colOff>
                    <xdr:row>13</xdr:row>
                    <xdr:rowOff>220980</xdr:rowOff>
                  </from>
                  <to>
                    <xdr:col>26</xdr:col>
                    <xdr:colOff>133350</xdr:colOff>
                    <xdr:row>15</xdr:row>
                    <xdr:rowOff>19050</xdr:rowOff>
                  </to>
                </anchor>
              </controlPr>
            </control>
          </mc:Choice>
        </mc:AlternateContent>
        <mc:AlternateContent xmlns:mc="http://schemas.openxmlformats.org/markup-compatibility/2006">
          <mc:Choice Requires="x14">
            <control shapeId="2092" r:id="rId11" name="Check Box 44">
              <controlPr defaultSize="0" autoFill="0" autoLine="0" autoPict="0">
                <anchor moveWithCells="1">
                  <from>
                    <xdr:col>70</xdr:col>
                    <xdr:colOff>30480</xdr:colOff>
                    <xdr:row>18</xdr:row>
                    <xdr:rowOff>11430</xdr:rowOff>
                  </from>
                  <to>
                    <xdr:col>71</xdr:col>
                    <xdr:colOff>144780</xdr:colOff>
                    <xdr:row>19</xdr:row>
                    <xdr:rowOff>11430</xdr:rowOff>
                  </to>
                </anchor>
              </controlPr>
            </control>
          </mc:Choice>
        </mc:AlternateContent>
        <mc:AlternateContent xmlns:mc="http://schemas.openxmlformats.org/markup-compatibility/2006">
          <mc:Choice Requires="x14">
            <control shapeId="2093" r:id="rId12" name="Check Box 45">
              <controlPr defaultSize="0" autoFill="0" autoLine="0" autoPict="0">
                <anchor moveWithCells="1">
                  <from>
                    <xdr:col>48</xdr:col>
                    <xdr:colOff>19050</xdr:colOff>
                    <xdr:row>18</xdr:row>
                    <xdr:rowOff>11430</xdr:rowOff>
                  </from>
                  <to>
                    <xdr:col>49</xdr:col>
                    <xdr:colOff>133350</xdr:colOff>
                    <xdr:row>19</xdr:row>
                    <xdr:rowOff>0</xdr:rowOff>
                  </to>
                </anchor>
              </controlPr>
            </control>
          </mc:Choice>
        </mc:AlternateContent>
        <mc:AlternateContent xmlns:mc="http://schemas.openxmlformats.org/markup-compatibility/2006">
          <mc:Choice Requires="x14">
            <control shapeId="2094" r:id="rId13" name="Check Box 46">
              <controlPr defaultSize="0" autoFill="0" autoLine="0" autoPict="0">
                <anchor moveWithCells="1">
                  <from>
                    <xdr:col>62</xdr:col>
                    <xdr:colOff>19050</xdr:colOff>
                    <xdr:row>18</xdr:row>
                    <xdr:rowOff>19050</xdr:rowOff>
                  </from>
                  <to>
                    <xdr:col>63</xdr:col>
                    <xdr:colOff>133350</xdr:colOff>
                    <xdr:row>19</xdr:row>
                    <xdr:rowOff>11430</xdr:rowOff>
                  </to>
                </anchor>
              </controlPr>
            </control>
          </mc:Choice>
        </mc:AlternateContent>
        <mc:AlternateContent xmlns:mc="http://schemas.openxmlformats.org/markup-compatibility/2006">
          <mc:Choice Requires="x14">
            <control shapeId="2095" r:id="rId14" name="Check Box 47">
              <controlPr defaultSize="0" autoFill="0" autoLine="0" autoPict="0">
                <anchor moveWithCells="1">
                  <from>
                    <xdr:col>77</xdr:col>
                    <xdr:colOff>30480</xdr:colOff>
                    <xdr:row>18</xdr:row>
                    <xdr:rowOff>19050</xdr:rowOff>
                  </from>
                  <to>
                    <xdr:col>78</xdr:col>
                    <xdr:colOff>144780</xdr:colOff>
                    <xdr:row>19</xdr:row>
                    <xdr:rowOff>0</xdr:rowOff>
                  </to>
                </anchor>
              </controlPr>
            </control>
          </mc:Choice>
        </mc:AlternateContent>
        <mc:AlternateContent xmlns:mc="http://schemas.openxmlformats.org/markup-compatibility/2006">
          <mc:Choice Requires="x14">
            <control shapeId="2096" r:id="rId15" name="Check Box 48">
              <controlPr defaultSize="0" autoFill="0" autoLine="0" autoPict="0">
                <anchor moveWithCells="1">
                  <from>
                    <xdr:col>48</xdr:col>
                    <xdr:colOff>19050</xdr:colOff>
                    <xdr:row>19</xdr:row>
                    <xdr:rowOff>0</xdr:rowOff>
                  </from>
                  <to>
                    <xdr:col>49</xdr:col>
                    <xdr:colOff>133350</xdr:colOff>
                    <xdr:row>20</xdr:row>
                    <xdr:rowOff>11430</xdr:rowOff>
                  </to>
                </anchor>
              </controlPr>
            </control>
          </mc:Choice>
        </mc:AlternateContent>
        <mc:AlternateContent xmlns:mc="http://schemas.openxmlformats.org/markup-compatibility/2006">
          <mc:Choice Requires="x14">
            <control shapeId="2098" r:id="rId16" name="Check Box 50">
              <controlPr defaultSize="0" autoFill="0" autoLine="0" autoPict="0">
                <anchor moveWithCells="1">
                  <from>
                    <xdr:col>62</xdr:col>
                    <xdr:colOff>19050</xdr:colOff>
                    <xdr:row>18</xdr:row>
                    <xdr:rowOff>228600</xdr:rowOff>
                  </from>
                  <to>
                    <xdr:col>63</xdr:col>
                    <xdr:colOff>133350</xdr:colOff>
                    <xdr:row>19</xdr:row>
                    <xdr:rowOff>209550</xdr:rowOff>
                  </to>
                </anchor>
              </controlPr>
            </control>
          </mc:Choice>
        </mc:AlternateContent>
        <mc:AlternateContent xmlns:mc="http://schemas.openxmlformats.org/markup-compatibility/2006">
          <mc:Choice Requires="x14">
            <control shapeId="2099" r:id="rId17" name="Check Box 51">
              <controlPr defaultSize="0" autoFill="0" autoLine="0" autoPict="0">
                <anchor moveWithCells="1">
                  <from>
                    <xdr:col>77</xdr:col>
                    <xdr:colOff>30480</xdr:colOff>
                    <xdr:row>18</xdr:row>
                    <xdr:rowOff>228600</xdr:rowOff>
                  </from>
                  <to>
                    <xdr:col>78</xdr:col>
                    <xdr:colOff>144780</xdr:colOff>
                    <xdr:row>19</xdr:row>
                    <xdr:rowOff>209550</xdr:rowOff>
                  </to>
                </anchor>
              </controlPr>
            </control>
          </mc:Choice>
        </mc:AlternateContent>
        <mc:AlternateContent xmlns:mc="http://schemas.openxmlformats.org/markup-compatibility/2006">
          <mc:Choice Requires="x14">
            <control shapeId="2105" r:id="rId18" name="Check Box 57">
              <controlPr defaultSize="0" autoFill="0" autoLine="0" autoPict="0">
                <anchor moveWithCells="1">
                  <from>
                    <xdr:col>40</xdr:col>
                    <xdr:colOff>19050</xdr:colOff>
                    <xdr:row>18</xdr:row>
                    <xdr:rowOff>220980</xdr:rowOff>
                  </from>
                  <to>
                    <xdr:col>41</xdr:col>
                    <xdr:colOff>133350</xdr:colOff>
                    <xdr:row>19</xdr:row>
                    <xdr:rowOff>209550</xdr:rowOff>
                  </to>
                </anchor>
              </controlPr>
            </control>
          </mc:Choice>
        </mc:AlternateContent>
        <mc:AlternateContent xmlns:mc="http://schemas.openxmlformats.org/markup-compatibility/2006">
          <mc:Choice Requires="x14">
            <control shapeId="2106" r:id="rId19" name="Check Box 58">
              <controlPr defaultSize="0" autoFill="0" autoLine="0" autoPict="0">
                <anchor moveWithCells="1">
                  <from>
                    <xdr:col>1</xdr:col>
                    <xdr:colOff>30480</xdr:colOff>
                    <xdr:row>21</xdr:row>
                    <xdr:rowOff>228600</xdr:rowOff>
                  </from>
                  <to>
                    <xdr:col>2</xdr:col>
                    <xdr:colOff>144780</xdr:colOff>
                    <xdr:row>23</xdr:row>
                    <xdr:rowOff>0</xdr:rowOff>
                  </to>
                </anchor>
              </controlPr>
            </control>
          </mc:Choice>
        </mc:AlternateContent>
        <mc:AlternateContent xmlns:mc="http://schemas.openxmlformats.org/markup-compatibility/2006">
          <mc:Choice Requires="x14">
            <control shapeId="2108" r:id="rId20" name="Check Box 60">
              <controlPr defaultSize="0" autoFill="0" autoLine="0" autoPict="0">
                <anchor moveWithCells="1">
                  <from>
                    <xdr:col>1</xdr:col>
                    <xdr:colOff>19050</xdr:colOff>
                    <xdr:row>22</xdr:row>
                    <xdr:rowOff>190500</xdr:rowOff>
                  </from>
                  <to>
                    <xdr:col>2</xdr:col>
                    <xdr:colOff>133350</xdr:colOff>
                    <xdr:row>24</xdr:row>
                    <xdr:rowOff>0</xdr:rowOff>
                  </to>
                </anchor>
              </controlPr>
            </control>
          </mc:Choice>
        </mc:AlternateContent>
        <mc:AlternateContent xmlns:mc="http://schemas.openxmlformats.org/markup-compatibility/2006">
          <mc:Choice Requires="x14">
            <control shapeId="2109" r:id="rId21" name="Check Box 61">
              <controlPr defaultSize="0" autoFill="0" autoLine="0" autoPict="0">
                <anchor moveWithCells="1">
                  <from>
                    <xdr:col>25</xdr:col>
                    <xdr:colOff>19050</xdr:colOff>
                    <xdr:row>21</xdr:row>
                    <xdr:rowOff>228600</xdr:rowOff>
                  </from>
                  <to>
                    <xdr:col>26</xdr:col>
                    <xdr:colOff>133350</xdr:colOff>
                    <xdr:row>22</xdr:row>
                    <xdr:rowOff>201930</xdr:rowOff>
                  </to>
                </anchor>
              </controlPr>
            </control>
          </mc:Choice>
        </mc:AlternateContent>
        <mc:AlternateContent xmlns:mc="http://schemas.openxmlformats.org/markup-compatibility/2006">
          <mc:Choice Requires="x14">
            <control shapeId="2110" r:id="rId22" name="Check Box 62">
              <controlPr defaultSize="0" autoFill="0" autoLine="0" autoPict="0">
                <anchor moveWithCells="1">
                  <from>
                    <xdr:col>13</xdr:col>
                    <xdr:colOff>30480</xdr:colOff>
                    <xdr:row>21</xdr:row>
                    <xdr:rowOff>220980</xdr:rowOff>
                  </from>
                  <to>
                    <xdr:col>14</xdr:col>
                    <xdr:colOff>144780</xdr:colOff>
                    <xdr:row>22</xdr:row>
                    <xdr:rowOff>201930</xdr:rowOff>
                  </to>
                </anchor>
              </controlPr>
            </control>
          </mc:Choice>
        </mc:AlternateContent>
        <mc:AlternateContent xmlns:mc="http://schemas.openxmlformats.org/markup-compatibility/2006">
          <mc:Choice Requires="x14">
            <control shapeId="2111" r:id="rId23" name="Check Box 63">
              <controlPr defaultSize="0" autoFill="0" autoLine="0" autoPict="0">
                <anchor moveWithCells="1">
                  <from>
                    <xdr:col>13</xdr:col>
                    <xdr:colOff>19050</xdr:colOff>
                    <xdr:row>22</xdr:row>
                    <xdr:rowOff>201930</xdr:rowOff>
                  </from>
                  <to>
                    <xdr:col>14</xdr:col>
                    <xdr:colOff>133350</xdr:colOff>
                    <xdr:row>24</xdr:row>
                    <xdr:rowOff>0</xdr:rowOff>
                  </to>
                </anchor>
              </controlPr>
            </control>
          </mc:Choice>
        </mc:AlternateContent>
        <mc:AlternateContent xmlns:mc="http://schemas.openxmlformats.org/markup-compatibility/2006">
          <mc:Choice Requires="x14">
            <control shapeId="2112" r:id="rId24" name="Check Box 64">
              <controlPr defaultSize="0" autoFill="0" autoLine="0" autoPict="0">
                <anchor moveWithCells="1">
                  <from>
                    <xdr:col>37</xdr:col>
                    <xdr:colOff>11430</xdr:colOff>
                    <xdr:row>18</xdr:row>
                    <xdr:rowOff>209550</xdr:rowOff>
                  </from>
                  <to>
                    <xdr:col>38</xdr:col>
                    <xdr:colOff>125730</xdr:colOff>
                    <xdr:row>19</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FA73"/>
    <pageSetUpPr fitToPage="1"/>
  </sheetPr>
  <dimension ref="B1:CN31"/>
  <sheetViews>
    <sheetView showGridLines="0" zoomScaleNormal="100" workbookViewId="0">
      <selection activeCell="U18" sqref="U18:AF18"/>
    </sheetView>
  </sheetViews>
  <sheetFormatPr defaultColWidth="2.83984375" defaultRowHeight="14.4"/>
  <cols>
    <col min="1" max="1" width="3.15625" customWidth="1"/>
    <col min="71" max="72" width="2.83984375" customWidth="1"/>
    <col min="73" max="73" width="5.15625" customWidth="1"/>
  </cols>
  <sheetData>
    <row r="1" spans="2:92" ht="6"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row>
    <row r="2" spans="2:9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row>
    <row r="3" spans="2:9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row>
    <row r="4" spans="2:92">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row>
    <row r="5" spans="2:92">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row>
    <row r="6" spans="2:92" ht="15.75" customHeight="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536" t="s">
        <v>0</v>
      </c>
      <c r="CF6" s="536"/>
      <c r="CG6" s="536"/>
      <c r="CH6" s="536"/>
      <c r="CI6" s="536"/>
      <c r="CJ6" s="536"/>
      <c r="CK6" s="536"/>
      <c r="CL6" s="536"/>
      <c r="CM6" s="536"/>
      <c r="CN6" s="536"/>
    </row>
    <row r="8" spans="2:92" ht="14.7" thickBot="1"/>
    <row r="9" spans="2:92" ht="15.9" thickBot="1">
      <c r="B9" s="599" t="s">
        <v>128</v>
      </c>
      <c r="C9" s="600"/>
      <c r="D9" s="600"/>
      <c r="E9" s="600"/>
      <c r="F9" s="600"/>
      <c r="G9" s="600"/>
      <c r="H9" s="600"/>
      <c r="I9" s="600"/>
      <c r="J9" s="600"/>
      <c r="K9" s="600"/>
      <c r="L9" s="600"/>
      <c r="M9" s="600"/>
      <c r="N9" s="600"/>
      <c r="O9" s="600"/>
      <c r="P9" s="600"/>
      <c r="Q9" s="601"/>
      <c r="R9" s="602"/>
      <c r="S9" s="603"/>
      <c r="T9" s="604"/>
      <c r="U9" s="576" t="s">
        <v>265</v>
      </c>
      <c r="V9" s="577"/>
      <c r="W9" s="577"/>
      <c r="X9" s="577"/>
      <c r="Y9" s="577"/>
      <c r="Z9" s="577"/>
      <c r="AA9" s="577"/>
      <c r="AB9" s="577"/>
      <c r="AC9" s="577"/>
      <c r="AD9" s="577"/>
      <c r="AE9" s="577"/>
      <c r="AF9" s="587"/>
      <c r="AG9" s="576" t="s">
        <v>264</v>
      </c>
      <c r="AH9" s="577"/>
      <c r="AI9" s="577"/>
      <c r="AJ9" s="577"/>
      <c r="AK9" s="577"/>
      <c r="AL9" s="577"/>
      <c r="AM9" s="577"/>
      <c r="AN9" s="577"/>
      <c r="AO9" s="577"/>
      <c r="AP9" s="577"/>
      <c r="AQ9" s="577"/>
      <c r="AR9" s="587"/>
      <c r="BK9" s="576" t="s">
        <v>131</v>
      </c>
      <c r="BL9" s="577"/>
      <c r="BM9" s="577"/>
      <c r="BN9" s="577"/>
      <c r="BO9" s="577"/>
      <c r="BP9" s="577"/>
      <c r="BQ9" s="577"/>
      <c r="BR9" s="577"/>
      <c r="BS9" s="577"/>
      <c r="BT9" s="577"/>
      <c r="BU9" s="577"/>
      <c r="BV9" s="577"/>
      <c r="BW9" s="561">
        <f>SUM(U18:AF25)</f>
        <v>0</v>
      </c>
      <c r="BX9" s="562"/>
      <c r="BY9" s="562"/>
      <c r="BZ9" s="562"/>
      <c r="CA9" s="562"/>
      <c r="CB9" s="563"/>
    </row>
    <row r="10" spans="2:92" s="7" customFormat="1" ht="15.9" thickBot="1">
      <c r="B10" s="581" t="s">
        <v>20</v>
      </c>
      <c r="C10" s="582"/>
      <c r="D10" s="582"/>
      <c r="E10" s="582"/>
      <c r="F10" s="582"/>
      <c r="G10" s="582"/>
      <c r="H10" s="582"/>
      <c r="I10" s="582"/>
      <c r="J10" s="582"/>
      <c r="K10" s="582"/>
      <c r="L10" s="582"/>
      <c r="M10" s="582"/>
      <c r="N10" s="582"/>
      <c r="O10" s="582"/>
      <c r="P10" s="582"/>
      <c r="Q10" s="582"/>
      <c r="R10" s="582"/>
      <c r="S10" s="582"/>
      <c r="T10" s="583"/>
      <c r="U10" s="590"/>
      <c r="V10" s="591"/>
      <c r="W10" s="591"/>
      <c r="X10" s="591"/>
      <c r="Y10" s="591"/>
      <c r="Z10" s="591"/>
      <c r="AA10" s="591"/>
      <c r="AB10" s="591"/>
      <c r="AC10" s="591"/>
      <c r="AD10" s="591"/>
      <c r="AE10" s="591"/>
      <c r="AF10" s="592"/>
      <c r="AG10" s="609"/>
      <c r="AH10" s="609"/>
      <c r="AI10" s="609"/>
      <c r="AJ10" s="609"/>
      <c r="AK10" s="609"/>
      <c r="AL10" s="609"/>
      <c r="AM10" s="609"/>
      <c r="AN10" s="609"/>
      <c r="AO10" s="609"/>
      <c r="AP10" s="609"/>
      <c r="AQ10" s="609"/>
      <c r="AR10" s="610"/>
      <c r="BK10"/>
      <c r="BL10"/>
      <c r="BM10"/>
      <c r="BN10"/>
      <c r="BO10"/>
      <c r="BP10"/>
      <c r="BQ10"/>
      <c r="BR10"/>
      <c r="BS10"/>
      <c r="BT10"/>
      <c r="BU10"/>
      <c r="BV10"/>
      <c r="BW10"/>
      <c r="BX10"/>
      <c r="BY10"/>
      <c r="BZ10"/>
      <c r="CA10"/>
      <c r="CB10"/>
    </row>
    <row r="11" spans="2:92" s="7" customFormat="1" ht="15.9" thickBot="1">
      <c r="B11" s="584" t="s">
        <v>262</v>
      </c>
      <c r="C11" s="585"/>
      <c r="D11" s="585"/>
      <c r="E11" s="585"/>
      <c r="F11" s="585"/>
      <c r="G11" s="585"/>
      <c r="H11" s="585"/>
      <c r="I11" s="585"/>
      <c r="J11" s="585"/>
      <c r="K11" s="585"/>
      <c r="L11" s="585"/>
      <c r="M11" s="585"/>
      <c r="N11" s="585"/>
      <c r="O11" s="585"/>
      <c r="P11" s="585"/>
      <c r="Q11" s="585"/>
      <c r="R11" s="585"/>
      <c r="S11" s="585"/>
      <c r="T11" s="586"/>
      <c r="U11" s="570"/>
      <c r="V11" s="571"/>
      <c r="W11" s="571"/>
      <c r="X11" s="571"/>
      <c r="Y11" s="571"/>
      <c r="Z11" s="571"/>
      <c r="AA11" s="571"/>
      <c r="AB11" s="571"/>
      <c r="AC11" s="571"/>
      <c r="AD11" s="571"/>
      <c r="AE11" s="571"/>
      <c r="AF11" s="589"/>
      <c r="AG11" s="611"/>
      <c r="AH11" s="611"/>
      <c r="AI11" s="611"/>
      <c r="AJ11" s="611"/>
      <c r="AK11" s="611"/>
      <c r="AL11" s="611"/>
      <c r="AM11" s="611"/>
      <c r="AN11" s="611"/>
      <c r="AO11" s="611"/>
      <c r="AP11" s="611"/>
      <c r="AQ11" s="611"/>
      <c r="AR11" s="612"/>
      <c r="BK11" s="576" t="s">
        <v>279</v>
      </c>
      <c r="BL11" s="577"/>
      <c r="BM11" s="577"/>
      <c r="BN11" s="577"/>
      <c r="BO11" s="577"/>
      <c r="BP11" s="577"/>
      <c r="BQ11" s="577"/>
      <c r="BR11" s="577"/>
      <c r="BS11" s="577"/>
      <c r="BT11" s="577"/>
      <c r="BU11" s="577"/>
      <c r="BV11" s="577"/>
      <c r="BW11" s="561">
        <f>SUM(AG18:AR25)</f>
        <v>0</v>
      </c>
      <c r="BX11" s="562"/>
      <c r="BY11" s="562"/>
      <c r="BZ11" s="562"/>
      <c r="CA11" s="562"/>
      <c r="CB11" s="563"/>
    </row>
    <row r="12" spans="2:92" ht="15.9" thickBot="1">
      <c r="B12" s="584" t="s">
        <v>19</v>
      </c>
      <c r="C12" s="585"/>
      <c r="D12" s="585"/>
      <c r="E12" s="585"/>
      <c r="F12" s="585"/>
      <c r="G12" s="585"/>
      <c r="H12" s="585"/>
      <c r="I12" s="585"/>
      <c r="J12" s="585"/>
      <c r="K12" s="585"/>
      <c r="L12" s="585"/>
      <c r="M12" s="585"/>
      <c r="N12" s="585"/>
      <c r="O12" s="585"/>
      <c r="P12" s="585"/>
      <c r="Q12" s="585"/>
      <c r="R12" s="585"/>
      <c r="S12" s="585"/>
      <c r="T12" s="586"/>
      <c r="U12" s="570"/>
      <c r="V12" s="571"/>
      <c r="W12" s="571"/>
      <c r="X12" s="571"/>
      <c r="Y12" s="571"/>
      <c r="Z12" s="571"/>
      <c r="AA12" s="571"/>
      <c r="AB12" s="571"/>
      <c r="AC12" s="571"/>
      <c r="AD12" s="571"/>
      <c r="AE12" s="571"/>
      <c r="AF12" s="589"/>
      <c r="AG12" s="611"/>
      <c r="AH12" s="611"/>
      <c r="AI12" s="611"/>
      <c r="AJ12" s="611"/>
      <c r="AK12" s="611"/>
      <c r="AL12" s="611"/>
      <c r="AM12" s="611"/>
      <c r="AN12" s="611"/>
      <c r="AO12" s="611"/>
      <c r="AP12" s="611"/>
      <c r="AQ12" s="611"/>
      <c r="AR12" s="612"/>
    </row>
    <row r="13" spans="2:92" ht="15.9" thickBot="1">
      <c r="B13" s="605" t="s">
        <v>21</v>
      </c>
      <c r="C13" s="606"/>
      <c r="D13" s="606"/>
      <c r="E13" s="606"/>
      <c r="F13" s="606"/>
      <c r="G13" s="606"/>
      <c r="H13" s="606"/>
      <c r="I13" s="606"/>
      <c r="J13" s="606"/>
      <c r="K13" s="606"/>
      <c r="L13" s="606"/>
      <c r="M13" s="606"/>
      <c r="N13" s="606"/>
      <c r="O13" s="606"/>
      <c r="P13" s="606"/>
      <c r="Q13" s="606"/>
      <c r="R13" s="606"/>
      <c r="S13" s="606"/>
      <c r="T13" s="607"/>
      <c r="U13" s="573"/>
      <c r="V13" s="574"/>
      <c r="W13" s="574"/>
      <c r="X13" s="574"/>
      <c r="Y13" s="574"/>
      <c r="Z13" s="574"/>
      <c r="AA13" s="574"/>
      <c r="AB13" s="574"/>
      <c r="AC13" s="574"/>
      <c r="AD13" s="574"/>
      <c r="AE13" s="574"/>
      <c r="AF13" s="588"/>
      <c r="AG13" s="578"/>
      <c r="AH13" s="578"/>
      <c r="AI13" s="578"/>
      <c r="AJ13" s="578"/>
      <c r="AK13" s="578"/>
      <c r="AL13" s="578"/>
      <c r="AM13" s="578"/>
      <c r="AN13" s="578"/>
      <c r="AO13" s="578"/>
      <c r="AP13" s="578"/>
      <c r="AQ13" s="578"/>
      <c r="AR13" s="579"/>
      <c r="BK13" s="576" t="s">
        <v>130</v>
      </c>
      <c r="BL13" s="577"/>
      <c r="BM13" s="577"/>
      <c r="BN13" s="577"/>
      <c r="BO13" s="577"/>
      <c r="BP13" s="577"/>
      <c r="BQ13" s="577"/>
      <c r="BR13" s="577"/>
      <c r="BS13" s="577"/>
      <c r="BT13" s="577"/>
      <c r="BU13" s="577"/>
      <c r="BV13" s="577"/>
      <c r="BW13" s="561">
        <f>SUM(U10:AF13)</f>
        <v>0</v>
      </c>
      <c r="BX13" s="562"/>
      <c r="BY13" s="562"/>
      <c r="BZ13" s="562"/>
      <c r="CA13" s="562"/>
      <c r="CB13" s="563"/>
    </row>
    <row r="14" spans="2:92" ht="15.9" thickBot="1">
      <c r="B14" s="593"/>
      <c r="C14" s="594"/>
      <c r="D14" s="594"/>
      <c r="E14" s="594"/>
      <c r="F14" s="594"/>
      <c r="G14" s="594"/>
      <c r="H14" s="594"/>
      <c r="I14" s="594"/>
      <c r="J14" s="594"/>
      <c r="K14" s="594"/>
      <c r="L14" s="594"/>
      <c r="M14" s="594"/>
      <c r="N14" s="594"/>
      <c r="O14" s="594"/>
      <c r="P14" s="594"/>
      <c r="Q14" s="594"/>
      <c r="R14" s="594"/>
      <c r="S14" s="594"/>
      <c r="T14" s="595"/>
      <c r="BK14" s="7"/>
      <c r="BL14" s="7"/>
      <c r="BM14" s="7"/>
      <c r="BN14" s="7"/>
      <c r="BO14" s="7"/>
      <c r="BP14" s="7"/>
      <c r="BQ14" s="7"/>
      <c r="BR14" s="7"/>
      <c r="BS14" s="7"/>
      <c r="BT14" s="7"/>
      <c r="BU14" s="7"/>
      <c r="BV14" s="7"/>
      <c r="BW14" s="7"/>
      <c r="BX14" s="7"/>
      <c r="BY14" s="7"/>
      <c r="BZ14" s="7"/>
      <c r="CA14" s="7"/>
      <c r="CB14" s="7"/>
    </row>
    <row r="15" spans="2:92" ht="14.7" thickBot="1">
      <c r="B15" s="596"/>
      <c r="C15" s="597"/>
      <c r="D15" s="597"/>
      <c r="E15" s="597"/>
      <c r="F15" s="597"/>
      <c r="G15" s="597"/>
      <c r="H15" s="597"/>
      <c r="I15" s="597"/>
      <c r="J15" s="597"/>
      <c r="K15" s="597"/>
      <c r="L15" s="597"/>
      <c r="M15" s="597"/>
      <c r="N15" s="597"/>
      <c r="O15" s="597"/>
      <c r="P15" s="597"/>
      <c r="Q15" s="597"/>
      <c r="R15" s="597"/>
      <c r="S15" s="597"/>
      <c r="T15" s="598"/>
      <c r="BK15" s="576" t="s">
        <v>280</v>
      </c>
      <c r="BL15" s="577"/>
      <c r="BM15" s="577"/>
      <c r="BN15" s="577"/>
      <c r="BO15" s="577"/>
      <c r="BP15" s="577"/>
      <c r="BQ15" s="577"/>
      <c r="BR15" s="577"/>
      <c r="BS15" s="577"/>
      <c r="BT15" s="577"/>
      <c r="BU15" s="577"/>
      <c r="BV15" s="577"/>
      <c r="BW15" s="561">
        <f>SUM(AG10:AR13)</f>
        <v>0</v>
      </c>
      <c r="BX15" s="562"/>
      <c r="BY15" s="562"/>
      <c r="BZ15" s="562"/>
      <c r="CA15" s="562"/>
      <c r="CB15" s="563"/>
    </row>
    <row r="16" spans="2:92" ht="14.7" thickBot="1"/>
    <row r="17" spans="2:92" ht="15.9" thickBot="1">
      <c r="B17" s="599" t="s">
        <v>129</v>
      </c>
      <c r="C17" s="600"/>
      <c r="D17" s="600"/>
      <c r="E17" s="600"/>
      <c r="F17" s="600"/>
      <c r="G17" s="600"/>
      <c r="H17" s="600"/>
      <c r="I17" s="600"/>
      <c r="J17" s="600"/>
      <c r="K17" s="600"/>
      <c r="L17" s="600"/>
      <c r="M17" s="600"/>
      <c r="N17" s="600"/>
      <c r="O17" s="600"/>
      <c r="P17" s="600"/>
      <c r="Q17" s="601"/>
      <c r="R17" s="602"/>
      <c r="S17" s="603"/>
      <c r="T17" s="604"/>
      <c r="U17" s="576" t="s">
        <v>265</v>
      </c>
      <c r="V17" s="577"/>
      <c r="W17" s="577"/>
      <c r="X17" s="577"/>
      <c r="Y17" s="577"/>
      <c r="Z17" s="577"/>
      <c r="AA17" s="577"/>
      <c r="AB17" s="577"/>
      <c r="AC17" s="577"/>
      <c r="AD17" s="577"/>
      <c r="AE17" s="577"/>
      <c r="AF17" s="587"/>
      <c r="AG17" s="576" t="s">
        <v>264</v>
      </c>
      <c r="AH17" s="577"/>
      <c r="AI17" s="577"/>
      <c r="AJ17" s="577"/>
      <c r="AK17" s="577"/>
      <c r="AL17" s="577"/>
      <c r="AM17" s="577"/>
      <c r="AN17" s="577"/>
      <c r="AO17" s="577"/>
      <c r="AP17" s="577"/>
      <c r="AQ17" s="577"/>
      <c r="AR17" s="587"/>
      <c r="BK17" s="223" t="s">
        <v>284</v>
      </c>
      <c r="BL17" s="223"/>
      <c r="BM17" s="223"/>
      <c r="BN17" s="223"/>
      <c r="BO17" s="223"/>
      <c r="BP17" s="223"/>
      <c r="BQ17" s="223"/>
      <c r="BR17" s="223"/>
      <c r="BS17" s="223"/>
      <c r="BT17" s="223"/>
      <c r="BU17" s="223"/>
      <c r="BV17" s="223"/>
      <c r="BW17" s="223"/>
      <c r="BX17" s="223"/>
      <c r="BY17" s="223"/>
      <c r="BZ17" s="223"/>
      <c r="CA17" s="223"/>
      <c r="CB17" s="223"/>
    </row>
    <row r="18" spans="2:92" ht="15.9" thickBot="1">
      <c r="B18" s="581" t="s">
        <v>22</v>
      </c>
      <c r="C18" s="582"/>
      <c r="D18" s="582"/>
      <c r="E18" s="582"/>
      <c r="F18" s="582"/>
      <c r="G18" s="582"/>
      <c r="H18" s="582"/>
      <c r="I18" s="582"/>
      <c r="J18" s="582"/>
      <c r="K18" s="582"/>
      <c r="L18" s="582"/>
      <c r="M18" s="582"/>
      <c r="N18" s="582"/>
      <c r="O18" s="582"/>
      <c r="P18" s="582"/>
      <c r="Q18" s="582"/>
      <c r="R18" s="582"/>
      <c r="S18" s="582"/>
      <c r="T18" s="583"/>
      <c r="U18" s="590"/>
      <c r="V18" s="591"/>
      <c r="W18" s="591"/>
      <c r="X18" s="591"/>
      <c r="Y18" s="591"/>
      <c r="Z18" s="591"/>
      <c r="AA18" s="591"/>
      <c r="AB18" s="591"/>
      <c r="AC18" s="591"/>
      <c r="AD18" s="591"/>
      <c r="AE18" s="591"/>
      <c r="AF18" s="608"/>
      <c r="AG18" s="613"/>
      <c r="AH18" s="591"/>
      <c r="AI18" s="591"/>
      <c r="AJ18" s="591"/>
      <c r="AK18" s="591"/>
      <c r="AL18" s="591"/>
      <c r="AM18" s="591"/>
      <c r="AN18" s="591"/>
      <c r="AO18" s="591"/>
      <c r="AP18" s="591"/>
      <c r="AQ18" s="591"/>
      <c r="AR18" s="592"/>
      <c r="BS18" s="580" t="s">
        <v>285</v>
      </c>
      <c r="BT18" s="580"/>
      <c r="BU18" s="580"/>
      <c r="BV18" s="580"/>
      <c r="BW18" s="580" t="s">
        <v>286</v>
      </c>
      <c r="BX18" s="580"/>
      <c r="BY18" s="580"/>
      <c r="BZ18" s="580"/>
      <c r="CA18" s="580"/>
      <c r="CB18" s="580"/>
    </row>
    <row r="19" spans="2:92" ht="15.9" thickBot="1">
      <c r="B19" s="584" t="s">
        <v>25</v>
      </c>
      <c r="C19" s="585"/>
      <c r="D19" s="585"/>
      <c r="E19" s="585"/>
      <c r="F19" s="585"/>
      <c r="G19" s="585"/>
      <c r="H19" s="585"/>
      <c r="I19" s="585"/>
      <c r="J19" s="585"/>
      <c r="K19" s="585"/>
      <c r="L19" s="585"/>
      <c r="M19" s="585"/>
      <c r="N19" s="585"/>
      <c r="O19" s="585"/>
      <c r="P19" s="585"/>
      <c r="Q19" s="585"/>
      <c r="R19" s="585"/>
      <c r="S19" s="585"/>
      <c r="T19" s="586"/>
      <c r="U19" s="570"/>
      <c r="V19" s="571"/>
      <c r="W19" s="571"/>
      <c r="X19" s="571"/>
      <c r="Y19" s="571"/>
      <c r="Z19" s="571"/>
      <c r="AA19" s="571"/>
      <c r="AB19" s="571"/>
      <c r="AC19" s="571"/>
      <c r="AD19" s="571"/>
      <c r="AE19" s="571"/>
      <c r="AF19" s="572"/>
      <c r="AG19" s="614"/>
      <c r="AH19" s="571"/>
      <c r="AI19" s="571"/>
      <c r="AJ19" s="571"/>
      <c r="AK19" s="571"/>
      <c r="AL19" s="571"/>
      <c r="AM19" s="571"/>
      <c r="AN19" s="571"/>
      <c r="AO19" s="571"/>
      <c r="AP19" s="571"/>
      <c r="AQ19" s="571"/>
      <c r="AR19" s="589"/>
      <c r="BK19" s="564" t="s">
        <v>282</v>
      </c>
      <c r="BL19" s="565"/>
      <c r="BM19" s="565"/>
      <c r="BN19" s="565"/>
      <c r="BO19" s="565"/>
      <c r="BP19" s="565"/>
      <c r="BQ19" s="565"/>
      <c r="BR19" s="566"/>
      <c r="BS19" s="561">
        <f>SUM('1. Portfolio Schedule'!L11:L160)</f>
        <v>0</v>
      </c>
      <c r="BT19" s="562"/>
      <c r="BU19" s="562"/>
      <c r="BV19" s="563"/>
      <c r="BW19" s="561">
        <f>BS19*12</f>
        <v>0</v>
      </c>
      <c r="BX19" s="562"/>
      <c r="BY19" s="562"/>
      <c r="BZ19" s="562"/>
      <c r="CA19" s="562"/>
      <c r="CB19" s="563"/>
    </row>
    <row r="20" spans="2:92" ht="15.9" thickBot="1">
      <c r="B20" s="584" t="s">
        <v>23</v>
      </c>
      <c r="C20" s="585"/>
      <c r="D20" s="585"/>
      <c r="E20" s="585"/>
      <c r="F20" s="585"/>
      <c r="G20" s="585"/>
      <c r="H20" s="585"/>
      <c r="I20" s="585"/>
      <c r="J20" s="585"/>
      <c r="K20" s="585"/>
      <c r="L20" s="585"/>
      <c r="M20" s="585"/>
      <c r="N20" s="585"/>
      <c r="O20" s="585"/>
      <c r="P20" s="585"/>
      <c r="Q20" s="585"/>
      <c r="R20" s="585"/>
      <c r="S20" s="585"/>
      <c r="T20" s="586"/>
      <c r="U20" s="570"/>
      <c r="V20" s="571"/>
      <c r="W20" s="571"/>
      <c r="X20" s="571"/>
      <c r="Y20" s="571"/>
      <c r="Z20" s="571"/>
      <c r="AA20" s="571"/>
      <c r="AB20" s="571"/>
      <c r="AC20" s="571"/>
      <c r="AD20" s="571"/>
      <c r="AE20" s="571"/>
      <c r="AF20" s="572"/>
      <c r="AG20" s="614"/>
      <c r="AH20" s="571"/>
      <c r="AI20" s="571"/>
      <c r="AJ20" s="571"/>
      <c r="AK20" s="571"/>
      <c r="AL20" s="571"/>
      <c r="AM20" s="571"/>
      <c r="AN20" s="571"/>
      <c r="AO20" s="571"/>
      <c r="AP20" s="571"/>
      <c r="AQ20" s="571"/>
      <c r="AR20" s="589"/>
      <c r="BK20" s="567" t="s">
        <v>283</v>
      </c>
      <c r="BL20" s="568"/>
      <c r="BM20" s="568"/>
      <c r="BN20" s="568"/>
      <c r="BO20" s="568"/>
      <c r="BP20" s="568"/>
      <c r="BQ20" s="568"/>
      <c r="BR20" s="569"/>
      <c r="BS20" s="561">
        <f>SUM('1. Portfolio Schedule'!M11:M160)</f>
        <v>0</v>
      </c>
      <c r="BT20" s="562"/>
      <c r="BU20" s="562"/>
      <c r="BV20" s="563"/>
      <c r="BW20" s="561">
        <f>BS20*12</f>
        <v>0</v>
      </c>
      <c r="BX20" s="562"/>
      <c r="BY20" s="562"/>
      <c r="BZ20" s="562"/>
      <c r="CA20" s="562"/>
      <c r="CB20" s="563"/>
    </row>
    <row r="21" spans="2:92" ht="15.6">
      <c r="B21" s="584" t="s">
        <v>274</v>
      </c>
      <c r="C21" s="585"/>
      <c r="D21" s="585"/>
      <c r="E21" s="585"/>
      <c r="F21" s="585"/>
      <c r="G21" s="585"/>
      <c r="H21" s="585"/>
      <c r="I21" s="585"/>
      <c r="J21" s="585"/>
      <c r="K21" s="585"/>
      <c r="L21" s="585"/>
      <c r="M21" s="585"/>
      <c r="N21" s="585"/>
      <c r="O21" s="585"/>
      <c r="P21" s="585"/>
      <c r="Q21" s="585"/>
      <c r="R21" s="585"/>
      <c r="S21" s="585"/>
      <c r="T21" s="586"/>
      <c r="U21" s="570"/>
      <c r="V21" s="571"/>
      <c r="W21" s="571"/>
      <c r="X21" s="571"/>
      <c r="Y21" s="571"/>
      <c r="Z21" s="571"/>
      <c r="AA21" s="571"/>
      <c r="AB21" s="571"/>
      <c r="AC21" s="571"/>
      <c r="AD21" s="571"/>
      <c r="AE21" s="571"/>
      <c r="AF21" s="572"/>
      <c r="AG21" s="614"/>
      <c r="AH21" s="571"/>
      <c r="AI21" s="571"/>
      <c r="AJ21" s="571"/>
      <c r="AK21" s="571"/>
      <c r="AL21" s="571"/>
      <c r="AM21" s="571"/>
      <c r="AN21" s="571"/>
      <c r="AO21" s="571"/>
      <c r="AP21" s="571"/>
      <c r="AQ21" s="571"/>
      <c r="AR21" s="589"/>
    </row>
    <row r="22" spans="2:92" ht="15.6">
      <c r="B22" s="584" t="s">
        <v>24</v>
      </c>
      <c r="C22" s="585"/>
      <c r="D22" s="585"/>
      <c r="E22" s="585"/>
      <c r="F22" s="585"/>
      <c r="G22" s="585"/>
      <c r="H22" s="585"/>
      <c r="I22" s="585"/>
      <c r="J22" s="585"/>
      <c r="K22" s="585"/>
      <c r="L22" s="585"/>
      <c r="M22" s="585"/>
      <c r="N22" s="585"/>
      <c r="O22" s="585"/>
      <c r="P22" s="585"/>
      <c r="Q22" s="585"/>
      <c r="R22" s="585"/>
      <c r="S22" s="585"/>
      <c r="T22" s="586"/>
      <c r="U22" s="570"/>
      <c r="V22" s="571"/>
      <c r="W22" s="571"/>
      <c r="X22" s="571"/>
      <c r="Y22" s="571"/>
      <c r="Z22" s="571"/>
      <c r="AA22" s="571"/>
      <c r="AB22" s="571"/>
      <c r="AC22" s="571"/>
      <c r="AD22" s="571"/>
      <c r="AE22" s="571"/>
      <c r="AF22" s="572"/>
      <c r="AG22" s="611"/>
      <c r="AH22" s="611"/>
      <c r="AI22" s="611"/>
      <c r="AJ22" s="611"/>
      <c r="AK22" s="611"/>
      <c r="AL22" s="611"/>
      <c r="AM22" s="611"/>
      <c r="AN22" s="611"/>
      <c r="AO22" s="611"/>
      <c r="AP22" s="611"/>
      <c r="AQ22" s="611"/>
      <c r="AR22" s="612"/>
    </row>
    <row r="23" spans="2:92" ht="15.6">
      <c r="B23" s="584" t="s">
        <v>229</v>
      </c>
      <c r="C23" s="585"/>
      <c r="D23" s="585"/>
      <c r="E23" s="585"/>
      <c r="F23" s="585"/>
      <c r="G23" s="585"/>
      <c r="H23" s="585"/>
      <c r="I23" s="585"/>
      <c r="J23" s="585"/>
      <c r="K23" s="585"/>
      <c r="L23" s="585"/>
      <c r="M23" s="585"/>
      <c r="N23" s="585"/>
      <c r="O23" s="585"/>
      <c r="P23" s="585"/>
      <c r="Q23" s="585"/>
      <c r="R23" s="585"/>
      <c r="S23" s="585"/>
      <c r="T23" s="586"/>
      <c r="U23" s="570"/>
      <c r="V23" s="571"/>
      <c r="W23" s="571"/>
      <c r="X23" s="571"/>
      <c r="Y23" s="571"/>
      <c r="Z23" s="571"/>
      <c r="AA23" s="571"/>
      <c r="AB23" s="571"/>
      <c r="AC23" s="571"/>
      <c r="AD23" s="571"/>
      <c r="AE23" s="571"/>
      <c r="AF23" s="572"/>
      <c r="AG23" s="611"/>
      <c r="AH23" s="611"/>
      <c r="AI23" s="611"/>
      <c r="AJ23" s="611"/>
      <c r="AK23" s="611"/>
      <c r="AL23" s="611"/>
      <c r="AM23" s="611"/>
      <c r="AN23" s="611"/>
      <c r="AO23" s="611"/>
      <c r="AP23" s="611"/>
      <c r="AQ23" s="611"/>
      <c r="AR23" s="612"/>
    </row>
    <row r="24" spans="2:92" ht="15.6">
      <c r="B24" s="584" t="s">
        <v>26</v>
      </c>
      <c r="C24" s="585"/>
      <c r="D24" s="585"/>
      <c r="E24" s="585"/>
      <c r="F24" s="585"/>
      <c r="G24" s="585"/>
      <c r="H24" s="585"/>
      <c r="I24" s="585"/>
      <c r="J24" s="585"/>
      <c r="K24" s="585"/>
      <c r="L24" s="585"/>
      <c r="M24" s="585"/>
      <c r="N24" s="585"/>
      <c r="O24" s="585"/>
      <c r="P24" s="585"/>
      <c r="Q24" s="585"/>
      <c r="R24" s="585"/>
      <c r="S24" s="585"/>
      <c r="T24" s="586"/>
      <c r="U24" s="570"/>
      <c r="V24" s="571"/>
      <c r="W24" s="571"/>
      <c r="X24" s="571"/>
      <c r="Y24" s="571"/>
      <c r="Z24" s="571"/>
      <c r="AA24" s="571"/>
      <c r="AB24" s="571"/>
      <c r="AC24" s="571"/>
      <c r="AD24" s="571"/>
      <c r="AE24" s="571"/>
      <c r="AF24" s="572"/>
      <c r="AG24" s="611"/>
      <c r="AH24" s="611"/>
      <c r="AI24" s="611"/>
      <c r="AJ24" s="611"/>
      <c r="AK24" s="611"/>
      <c r="AL24" s="611"/>
      <c r="AM24" s="611"/>
      <c r="AN24" s="611"/>
      <c r="AO24" s="611"/>
      <c r="AP24" s="611"/>
      <c r="AQ24" s="611"/>
      <c r="AR24" s="612"/>
    </row>
    <row r="25" spans="2:92" ht="15.9" thickBot="1">
      <c r="B25" s="605" t="s">
        <v>281</v>
      </c>
      <c r="C25" s="606"/>
      <c r="D25" s="606"/>
      <c r="E25" s="606"/>
      <c r="F25" s="606"/>
      <c r="G25" s="606"/>
      <c r="H25" s="606"/>
      <c r="I25" s="606"/>
      <c r="J25" s="606"/>
      <c r="K25" s="606"/>
      <c r="L25" s="606"/>
      <c r="M25" s="606"/>
      <c r="N25" s="606"/>
      <c r="O25" s="606"/>
      <c r="P25" s="606"/>
      <c r="Q25" s="606"/>
      <c r="R25" s="606"/>
      <c r="S25" s="606"/>
      <c r="T25" s="607"/>
      <c r="U25" s="573"/>
      <c r="V25" s="574"/>
      <c r="W25" s="574"/>
      <c r="X25" s="574"/>
      <c r="Y25" s="574"/>
      <c r="Z25" s="574"/>
      <c r="AA25" s="574"/>
      <c r="AB25" s="574"/>
      <c r="AC25" s="574"/>
      <c r="AD25" s="574"/>
      <c r="AE25" s="574"/>
      <c r="AF25" s="575"/>
      <c r="AG25" s="578"/>
      <c r="AH25" s="578"/>
      <c r="AI25" s="578"/>
      <c r="AJ25" s="578"/>
      <c r="AK25" s="578"/>
      <c r="AL25" s="578"/>
      <c r="AM25" s="578"/>
      <c r="AN25" s="578"/>
      <c r="AO25" s="578"/>
      <c r="AP25" s="578"/>
      <c r="AQ25" s="578"/>
      <c r="AR25" s="579"/>
    </row>
    <row r="26" spans="2:92">
      <c r="B26" s="593"/>
      <c r="C26" s="594"/>
      <c r="D26" s="594"/>
      <c r="E26" s="594"/>
      <c r="F26" s="594"/>
      <c r="G26" s="594"/>
      <c r="H26" s="594"/>
      <c r="I26" s="594"/>
      <c r="J26" s="594"/>
      <c r="K26" s="594"/>
      <c r="L26" s="594"/>
      <c r="M26" s="594"/>
      <c r="N26" s="594"/>
      <c r="O26" s="594"/>
      <c r="P26" s="594"/>
      <c r="Q26" s="594"/>
      <c r="R26" s="594"/>
      <c r="S26" s="594"/>
      <c r="T26" s="595"/>
    </row>
    <row r="27" spans="2:92" ht="14.7" thickBot="1">
      <c r="B27" s="596"/>
      <c r="C27" s="597"/>
      <c r="D27" s="597"/>
      <c r="E27" s="597"/>
      <c r="F27" s="597"/>
      <c r="G27" s="597"/>
      <c r="H27" s="597"/>
      <c r="I27" s="597"/>
      <c r="J27" s="597"/>
      <c r="K27" s="597"/>
      <c r="L27" s="597"/>
      <c r="M27" s="597"/>
      <c r="N27" s="597"/>
      <c r="O27" s="597"/>
      <c r="P27" s="597"/>
      <c r="Q27" s="597"/>
      <c r="R27" s="597"/>
      <c r="S27" s="597"/>
      <c r="T27" s="598"/>
    </row>
    <row r="29" spans="2:92">
      <c r="B29" s="555" t="s">
        <v>294</v>
      </c>
      <c r="C29" s="556"/>
      <c r="D29" s="556"/>
      <c r="E29" s="556"/>
      <c r="F29" s="556"/>
      <c r="G29" s="556"/>
      <c r="H29" s="556"/>
      <c r="I29" s="556"/>
      <c r="J29" s="556"/>
      <c r="K29" s="556"/>
      <c r="L29" s="556"/>
      <c r="M29" s="556"/>
      <c r="N29" s="556"/>
      <c r="O29" s="556"/>
      <c r="P29" s="556"/>
      <c r="Q29" s="556"/>
      <c r="R29" s="556"/>
      <c r="S29" s="556"/>
      <c r="T29" s="556"/>
      <c r="U29" s="556"/>
      <c r="V29" s="556"/>
      <c r="W29" s="556"/>
      <c r="X29" s="556"/>
      <c r="Y29" s="556"/>
      <c r="Z29" s="556"/>
      <c r="AA29" s="556"/>
      <c r="AB29" s="556"/>
      <c r="AC29" s="556"/>
      <c r="AD29" s="556"/>
      <c r="AE29" s="556"/>
      <c r="AF29" s="556"/>
      <c r="AG29" s="556"/>
      <c r="AH29" s="556"/>
      <c r="AI29" s="556"/>
      <c r="AJ29" s="556"/>
      <c r="AK29" s="556"/>
      <c r="AL29" s="556"/>
      <c r="AM29" s="556"/>
      <c r="AN29" s="556"/>
      <c r="AO29" s="556"/>
      <c r="AP29" s="556"/>
      <c r="AQ29" s="556"/>
      <c r="AR29" s="556"/>
      <c r="AS29" s="556"/>
      <c r="AT29" s="556"/>
      <c r="AU29" s="556"/>
      <c r="AV29" s="556"/>
      <c r="AW29" s="556"/>
      <c r="AX29" s="556"/>
      <c r="AY29" s="556"/>
      <c r="AZ29" s="556"/>
      <c r="BA29" s="556"/>
      <c r="BB29" s="556"/>
      <c r="BC29" s="556"/>
      <c r="BD29" s="556"/>
      <c r="BE29" s="556"/>
      <c r="BF29" s="556"/>
      <c r="BG29" s="556"/>
      <c r="BH29" s="556"/>
      <c r="BI29" s="556"/>
      <c r="BJ29" s="556"/>
      <c r="BK29" s="556"/>
      <c r="BL29" s="556"/>
      <c r="BM29" s="556"/>
      <c r="BN29" s="556"/>
      <c r="BO29" s="556"/>
      <c r="BP29" s="556"/>
      <c r="BQ29" s="556"/>
      <c r="BR29" s="556"/>
      <c r="BS29" s="556"/>
      <c r="BT29" s="556"/>
      <c r="BU29" s="556"/>
      <c r="BV29" s="556"/>
      <c r="BW29" s="556"/>
      <c r="BX29" s="556"/>
      <c r="BY29" s="556"/>
      <c r="BZ29" s="556"/>
      <c r="CA29" s="556"/>
      <c r="CB29" s="556"/>
      <c r="CC29" s="556"/>
      <c r="CD29" s="556"/>
      <c r="CE29" s="556"/>
      <c r="CF29" s="556"/>
      <c r="CG29" s="556"/>
      <c r="CH29" s="556"/>
      <c r="CI29" s="556"/>
      <c r="CJ29" s="556"/>
      <c r="CK29" s="556"/>
      <c r="CL29" s="556"/>
      <c r="CM29" s="556"/>
      <c r="CN29" s="556"/>
    </row>
    <row r="30" spans="2:92">
      <c r="B30" s="556"/>
      <c r="C30" s="556"/>
      <c r="D30" s="556"/>
      <c r="E30" s="556"/>
      <c r="F30" s="556"/>
      <c r="G30" s="556"/>
      <c r="H30" s="556"/>
      <c r="I30" s="556"/>
      <c r="J30" s="556"/>
      <c r="K30" s="556"/>
      <c r="L30" s="556"/>
      <c r="M30" s="556"/>
      <c r="N30" s="556"/>
      <c r="O30" s="556"/>
      <c r="P30" s="556"/>
      <c r="Q30" s="556"/>
      <c r="R30" s="556"/>
      <c r="S30" s="556"/>
      <c r="T30" s="556"/>
      <c r="U30" s="556"/>
      <c r="V30" s="556"/>
      <c r="W30" s="556"/>
      <c r="X30" s="556"/>
      <c r="Y30" s="556"/>
      <c r="Z30" s="556"/>
      <c r="AA30" s="556"/>
      <c r="AB30" s="556"/>
      <c r="AC30" s="556"/>
      <c r="AD30" s="556"/>
      <c r="AE30" s="556"/>
      <c r="AF30" s="556"/>
      <c r="AG30" s="556"/>
      <c r="AH30" s="556"/>
      <c r="AI30" s="556"/>
      <c r="AJ30" s="556"/>
      <c r="AK30" s="556"/>
      <c r="AL30" s="556"/>
      <c r="AM30" s="556"/>
      <c r="AN30" s="556"/>
      <c r="AO30" s="556"/>
      <c r="AP30" s="556"/>
      <c r="AQ30" s="556"/>
      <c r="AR30" s="556"/>
      <c r="AS30" s="556"/>
      <c r="AT30" s="556"/>
      <c r="AU30" s="556"/>
      <c r="AV30" s="556"/>
      <c r="AW30" s="556"/>
      <c r="AX30" s="556"/>
      <c r="AY30" s="556"/>
      <c r="AZ30" s="556"/>
      <c r="BA30" s="556"/>
      <c r="BB30" s="556"/>
      <c r="BC30" s="556"/>
      <c r="BD30" s="556"/>
      <c r="BE30" s="556"/>
      <c r="BF30" s="556"/>
      <c r="BG30" s="556"/>
      <c r="BH30" s="556"/>
      <c r="BI30" s="556"/>
      <c r="BJ30" s="556"/>
      <c r="BK30" s="556"/>
      <c r="BL30" s="556"/>
      <c r="BM30" s="556"/>
      <c r="BN30" s="556"/>
      <c r="BO30" s="556"/>
      <c r="BP30" s="556"/>
      <c r="BQ30" s="556"/>
      <c r="BR30" s="556"/>
      <c r="BS30" s="556"/>
      <c r="BT30" s="556"/>
      <c r="BU30" s="556"/>
      <c r="BV30" s="556"/>
      <c r="BW30" s="556"/>
      <c r="BX30" s="556"/>
      <c r="BY30" s="556"/>
      <c r="BZ30" s="556"/>
      <c r="CA30" s="556"/>
      <c r="CB30" s="556"/>
      <c r="CC30" s="556"/>
      <c r="CD30" s="556"/>
      <c r="CE30" s="556"/>
      <c r="CF30" s="556"/>
      <c r="CG30" s="556"/>
      <c r="CH30" s="556"/>
      <c r="CI30" s="556"/>
      <c r="CJ30" s="556"/>
      <c r="CK30" s="556"/>
      <c r="CL30" s="556"/>
      <c r="CM30" s="556"/>
      <c r="CN30" s="556"/>
    </row>
    <row r="31" spans="2:92">
      <c r="B31" s="556"/>
      <c r="C31" s="556"/>
      <c r="D31" s="556"/>
      <c r="E31" s="556"/>
      <c r="F31" s="556"/>
      <c r="G31" s="556"/>
      <c r="H31" s="556"/>
      <c r="I31" s="556"/>
      <c r="J31" s="556"/>
      <c r="K31" s="556"/>
      <c r="L31" s="556"/>
      <c r="M31" s="556"/>
      <c r="N31" s="556"/>
      <c r="O31" s="556"/>
      <c r="P31" s="556"/>
      <c r="Q31" s="556"/>
      <c r="R31" s="556"/>
      <c r="S31" s="556"/>
      <c r="T31" s="556"/>
      <c r="U31" s="556"/>
      <c r="V31" s="556"/>
      <c r="W31" s="556"/>
      <c r="X31" s="556"/>
      <c r="Y31" s="556"/>
      <c r="Z31" s="556"/>
      <c r="AA31" s="556"/>
      <c r="AB31" s="556"/>
      <c r="AC31" s="556"/>
      <c r="AD31" s="556"/>
      <c r="AE31" s="556"/>
      <c r="AF31" s="556"/>
      <c r="AG31" s="556"/>
      <c r="AH31" s="556"/>
      <c r="AI31" s="556"/>
      <c r="AJ31" s="556"/>
      <c r="AK31" s="556"/>
      <c r="AL31" s="556"/>
      <c r="AM31" s="556"/>
      <c r="AN31" s="556"/>
      <c r="AO31" s="556"/>
      <c r="AP31" s="556"/>
      <c r="AQ31" s="556"/>
      <c r="AR31" s="556"/>
      <c r="AS31" s="556"/>
      <c r="AT31" s="556"/>
      <c r="AU31" s="556"/>
      <c r="AV31" s="556"/>
      <c r="AW31" s="556"/>
      <c r="AX31" s="556"/>
      <c r="AY31" s="556"/>
      <c r="AZ31" s="556"/>
      <c r="BA31" s="556"/>
      <c r="BB31" s="556"/>
      <c r="BC31" s="556"/>
      <c r="BD31" s="556"/>
      <c r="BE31" s="556"/>
      <c r="BF31" s="556"/>
      <c r="BG31" s="556"/>
      <c r="BH31" s="556"/>
      <c r="BI31" s="556"/>
      <c r="BJ31" s="556"/>
      <c r="BK31" s="556"/>
      <c r="BL31" s="556"/>
      <c r="BM31" s="556"/>
      <c r="BN31" s="556"/>
      <c r="BO31" s="556"/>
      <c r="BP31" s="556"/>
      <c r="BQ31" s="556"/>
      <c r="BR31" s="556"/>
      <c r="BS31" s="556"/>
      <c r="BT31" s="556"/>
      <c r="BU31" s="556"/>
      <c r="BV31" s="556"/>
      <c r="BW31" s="556"/>
      <c r="BX31" s="556"/>
      <c r="BY31" s="556"/>
      <c r="BZ31" s="556"/>
      <c r="CA31" s="556"/>
      <c r="CB31" s="556"/>
      <c r="CC31" s="556"/>
      <c r="CD31" s="556"/>
      <c r="CE31" s="556"/>
      <c r="CF31" s="556"/>
      <c r="CG31" s="556"/>
      <c r="CH31" s="556"/>
      <c r="CI31" s="556"/>
      <c r="CJ31" s="556"/>
      <c r="CK31" s="556"/>
      <c r="CL31" s="556"/>
      <c r="CM31" s="556"/>
      <c r="CN31" s="556"/>
    </row>
  </sheetData>
  <sheetProtection algorithmName="SHA-512" hashValue="y1rAKVHPx9z6XDQhWXuyVoIhhTsKukmNVxOEy4Pvgdrxejx9nFvsjG1KpvcKqjHVKBjG7NuGjYsO0MatfUHDyQ==" saltValue="1SgDDV4Y01F0LBoJPc/rQQ==" spinCount="100000" sheet="1" objects="1" selectLockedCells="1"/>
  <mergeCells count="64">
    <mergeCell ref="B29:CN31"/>
    <mergeCell ref="B22:T22"/>
    <mergeCell ref="B21:T21"/>
    <mergeCell ref="AG9:AR9"/>
    <mergeCell ref="AG10:AR10"/>
    <mergeCell ref="AG11:AR11"/>
    <mergeCell ref="AG12:AR12"/>
    <mergeCell ref="AG13:AR13"/>
    <mergeCell ref="AG17:AR17"/>
    <mergeCell ref="AG18:AR18"/>
    <mergeCell ref="AG19:AR19"/>
    <mergeCell ref="AG20:AR20"/>
    <mergeCell ref="AG21:AR21"/>
    <mergeCell ref="AG22:AR22"/>
    <mergeCell ref="AG23:AR23"/>
    <mergeCell ref="AG24:AR24"/>
    <mergeCell ref="B24:T24"/>
    <mergeCell ref="B19:T19"/>
    <mergeCell ref="B26:T27"/>
    <mergeCell ref="B20:T20"/>
    <mergeCell ref="B25:T25"/>
    <mergeCell ref="B23:T23"/>
    <mergeCell ref="B14:T15"/>
    <mergeCell ref="BW9:CB9"/>
    <mergeCell ref="B18:T18"/>
    <mergeCell ref="B17:Q17"/>
    <mergeCell ref="R17:T17"/>
    <mergeCell ref="B12:T12"/>
    <mergeCell ref="B13:T13"/>
    <mergeCell ref="R9:T9"/>
    <mergeCell ref="B9:Q9"/>
    <mergeCell ref="BW15:CB15"/>
    <mergeCell ref="U18:AF18"/>
    <mergeCell ref="U17:AF17"/>
    <mergeCell ref="BW18:CB18"/>
    <mergeCell ref="CE6:CN6"/>
    <mergeCell ref="B10:T10"/>
    <mergeCell ref="B11:T11"/>
    <mergeCell ref="BW13:CB13"/>
    <mergeCell ref="U9:AF9"/>
    <mergeCell ref="BK9:BV9"/>
    <mergeCell ref="BK11:BV11"/>
    <mergeCell ref="BW11:CB11"/>
    <mergeCell ref="U13:AF13"/>
    <mergeCell ref="U12:AF12"/>
    <mergeCell ref="U11:AF11"/>
    <mergeCell ref="U10:AF10"/>
    <mergeCell ref="U25:AF25"/>
    <mergeCell ref="BK13:BV13"/>
    <mergeCell ref="BK15:BV15"/>
    <mergeCell ref="U20:AF20"/>
    <mergeCell ref="U21:AF21"/>
    <mergeCell ref="AG25:AR25"/>
    <mergeCell ref="U22:AF22"/>
    <mergeCell ref="U23:AF23"/>
    <mergeCell ref="U19:AF19"/>
    <mergeCell ref="BS19:BV19"/>
    <mergeCell ref="BS18:BV18"/>
    <mergeCell ref="BS20:BV20"/>
    <mergeCell ref="BW19:CB19"/>
    <mergeCell ref="BW20:CB20"/>
    <mergeCell ref="BK19:BR19"/>
    <mergeCell ref="BK20:BR20"/>
    <mergeCell ref="U24:AF24"/>
  </mergeCells>
  <pageMargins left="0.25" right="0.25" top="0.75" bottom="0.75" header="0.3" footer="0.3"/>
  <pageSetup paperSize="8" scale="78"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E0AFE"/>
    <pageSetUpPr fitToPage="1"/>
  </sheetPr>
  <dimension ref="B1:CN54"/>
  <sheetViews>
    <sheetView showGridLines="0" zoomScaleNormal="100" workbookViewId="0">
      <selection activeCell="B11" sqref="B11:K11"/>
    </sheetView>
  </sheetViews>
  <sheetFormatPr defaultColWidth="2.83984375" defaultRowHeight="14.4"/>
  <cols>
    <col min="1" max="1" width="3.15625" customWidth="1"/>
  </cols>
  <sheetData>
    <row r="1" spans="2:92" ht="6"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row>
    <row r="2" spans="2:9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row>
    <row r="3" spans="2:9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row>
    <row r="4" spans="2:92">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row>
    <row r="5" spans="2:92">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row>
    <row r="6" spans="2:92" ht="15.75" customHeight="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536" t="s">
        <v>0</v>
      </c>
      <c r="CF6" s="536"/>
      <c r="CG6" s="536"/>
      <c r="CH6" s="536"/>
      <c r="CI6" s="536"/>
      <c r="CJ6" s="536"/>
      <c r="CK6" s="536"/>
      <c r="CL6" s="536"/>
      <c r="CM6" s="536"/>
      <c r="CN6" s="536"/>
    </row>
    <row r="7" spans="2:92" ht="14.7" thickBot="1"/>
    <row r="8" spans="2:92" ht="18.600000000000001" thickBot="1">
      <c r="B8" s="557" t="s">
        <v>276</v>
      </c>
      <c r="C8" s="558"/>
      <c r="D8" s="558"/>
      <c r="E8" s="558"/>
      <c r="F8" s="558"/>
      <c r="G8" s="558"/>
      <c r="H8" s="558"/>
      <c r="I8" s="558"/>
      <c r="J8" s="558"/>
      <c r="K8" s="558"/>
      <c r="L8" s="558"/>
      <c r="M8" s="558"/>
      <c r="N8" s="558"/>
      <c r="O8" s="558"/>
      <c r="P8" s="558"/>
      <c r="Q8" s="558"/>
      <c r="R8" s="558"/>
      <c r="S8" s="558"/>
      <c r="T8" s="558"/>
      <c r="U8" s="558"/>
      <c r="V8" s="558"/>
      <c r="W8" s="558"/>
      <c r="X8" s="558"/>
      <c r="Y8" s="558"/>
      <c r="Z8" s="558"/>
      <c r="AA8" s="558"/>
      <c r="AB8" s="558"/>
      <c r="AC8" s="558"/>
      <c r="AD8" s="558"/>
      <c r="AE8" s="558"/>
      <c r="AF8" s="558"/>
      <c r="AG8" s="558"/>
      <c r="AH8" s="558"/>
      <c r="AI8" s="558"/>
      <c r="AJ8" s="558"/>
      <c r="AK8" s="558"/>
      <c r="AL8" s="558"/>
      <c r="AM8" s="558"/>
      <c r="AN8" s="558"/>
      <c r="AO8" s="558"/>
      <c r="AP8" s="558"/>
      <c r="AQ8" s="558"/>
      <c r="AR8" s="558"/>
      <c r="AS8" s="558"/>
      <c r="AT8" s="559"/>
      <c r="AV8" s="557" t="s">
        <v>276</v>
      </c>
      <c r="AW8" s="558"/>
      <c r="AX8" s="558"/>
      <c r="AY8" s="558"/>
      <c r="AZ8" s="558"/>
      <c r="BA8" s="558"/>
      <c r="BB8" s="558"/>
      <c r="BC8" s="558"/>
      <c r="BD8" s="558"/>
      <c r="BE8" s="558"/>
      <c r="BF8" s="558"/>
      <c r="BG8" s="558"/>
      <c r="BH8" s="558"/>
      <c r="BI8" s="558"/>
      <c r="BJ8" s="558"/>
      <c r="BK8" s="558"/>
      <c r="BL8" s="558"/>
      <c r="BM8" s="558"/>
      <c r="BN8" s="558"/>
      <c r="BO8" s="558"/>
      <c r="BP8" s="558"/>
      <c r="BQ8" s="558"/>
      <c r="BR8" s="558"/>
      <c r="BS8" s="558"/>
      <c r="BT8" s="558"/>
      <c r="BU8" s="558"/>
      <c r="BV8" s="558"/>
      <c r="BW8" s="558"/>
      <c r="BX8" s="558"/>
      <c r="BY8" s="558"/>
      <c r="BZ8" s="558"/>
      <c r="CA8" s="558"/>
      <c r="CB8" s="558"/>
      <c r="CC8" s="558"/>
      <c r="CD8" s="558"/>
      <c r="CE8" s="558"/>
      <c r="CF8" s="558"/>
      <c r="CG8" s="558"/>
      <c r="CH8" s="558"/>
      <c r="CI8" s="558"/>
      <c r="CJ8" s="558"/>
      <c r="CK8" s="558"/>
      <c r="CL8" s="558"/>
      <c r="CM8" s="558"/>
      <c r="CN8" s="559"/>
    </row>
    <row r="9" spans="2:92" ht="15.75" customHeight="1">
      <c r="B9" s="625" t="s">
        <v>31</v>
      </c>
      <c r="C9" s="626"/>
      <c r="D9" s="626"/>
      <c r="E9" s="626"/>
      <c r="F9" s="626"/>
      <c r="G9" s="626"/>
      <c r="H9" s="626"/>
      <c r="I9" s="626"/>
      <c r="J9" s="626"/>
      <c r="K9" s="627"/>
      <c r="L9" s="639" t="s">
        <v>16</v>
      </c>
      <c r="M9" s="640"/>
      <c r="N9" s="640"/>
      <c r="O9" s="640"/>
      <c r="P9" s="640"/>
      <c r="Q9" s="640"/>
      <c r="R9" s="640"/>
      <c r="S9" s="640"/>
      <c r="T9" s="640"/>
      <c r="U9" s="640"/>
      <c r="V9" s="640"/>
      <c r="W9" s="640"/>
      <c r="X9" s="641"/>
      <c r="Y9" s="631" t="s">
        <v>17</v>
      </c>
      <c r="Z9" s="632"/>
      <c r="AA9" s="632"/>
      <c r="AB9" s="632"/>
      <c r="AC9" s="635" t="s">
        <v>27</v>
      </c>
      <c r="AD9" s="635"/>
      <c r="AE9" s="635"/>
      <c r="AF9" s="635"/>
      <c r="AG9" s="635"/>
      <c r="AH9" s="626" t="s">
        <v>28</v>
      </c>
      <c r="AI9" s="626"/>
      <c r="AJ9" s="626"/>
      <c r="AK9" s="626"/>
      <c r="AL9" s="626"/>
      <c r="AM9" s="626" t="s">
        <v>29</v>
      </c>
      <c r="AN9" s="626"/>
      <c r="AO9" s="626"/>
      <c r="AP9" s="626"/>
      <c r="AQ9" s="626"/>
      <c r="AR9" s="626"/>
      <c r="AS9" s="626"/>
      <c r="AT9" s="637"/>
      <c r="AV9" s="625" t="s">
        <v>32</v>
      </c>
      <c r="AW9" s="626"/>
      <c r="AX9" s="626"/>
      <c r="AY9" s="626"/>
      <c r="AZ9" s="626"/>
      <c r="BA9" s="626"/>
      <c r="BB9" s="626"/>
      <c r="BC9" s="626"/>
      <c r="BD9" s="626"/>
      <c r="BE9" s="627"/>
      <c r="BF9" s="639" t="s">
        <v>16</v>
      </c>
      <c r="BG9" s="640"/>
      <c r="BH9" s="640"/>
      <c r="BI9" s="640"/>
      <c r="BJ9" s="640"/>
      <c r="BK9" s="640"/>
      <c r="BL9" s="640"/>
      <c r="BM9" s="640"/>
      <c r="BN9" s="640"/>
      <c r="BO9" s="640"/>
      <c r="BP9" s="640"/>
      <c r="BQ9" s="640"/>
      <c r="BR9" s="641"/>
      <c r="BS9" s="631" t="s">
        <v>17</v>
      </c>
      <c r="BT9" s="632"/>
      <c r="BU9" s="632"/>
      <c r="BV9" s="632"/>
      <c r="BW9" s="635" t="s">
        <v>27</v>
      </c>
      <c r="BX9" s="635"/>
      <c r="BY9" s="635"/>
      <c r="BZ9" s="635"/>
      <c r="CA9" s="635"/>
      <c r="CB9" s="626" t="s">
        <v>28</v>
      </c>
      <c r="CC9" s="626"/>
      <c r="CD9" s="626"/>
      <c r="CE9" s="626"/>
      <c r="CF9" s="626"/>
      <c r="CG9" s="626" t="s">
        <v>29</v>
      </c>
      <c r="CH9" s="626"/>
      <c r="CI9" s="626"/>
      <c r="CJ9" s="626"/>
      <c r="CK9" s="626"/>
      <c r="CL9" s="626"/>
      <c r="CM9" s="626"/>
      <c r="CN9" s="637"/>
    </row>
    <row r="10" spans="2:92" ht="15.75" customHeight="1" thickBot="1">
      <c r="B10" s="628"/>
      <c r="C10" s="629"/>
      <c r="D10" s="629"/>
      <c r="E10" s="629"/>
      <c r="F10" s="629"/>
      <c r="G10" s="629"/>
      <c r="H10" s="629"/>
      <c r="I10" s="629"/>
      <c r="J10" s="629"/>
      <c r="K10" s="630"/>
      <c r="L10" s="642"/>
      <c r="M10" s="643"/>
      <c r="N10" s="643"/>
      <c r="O10" s="643"/>
      <c r="P10" s="643"/>
      <c r="Q10" s="643"/>
      <c r="R10" s="643"/>
      <c r="S10" s="643"/>
      <c r="T10" s="643"/>
      <c r="U10" s="643"/>
      <c r="V10" s="643"/>
      <c r="W10" s="643"/>
      <c r="X10" s="644"/>
      <c r="Y10" s="633"/>
      <c r="Z10" s="634"/>
      <c r="AA10" s="634"/>
      <c r="AB10" s="634"/>
      <c r="AC10" s="636"/>
      <c r="AD10" s="636"/>
      <c r="AE10" s="636"/>
      <c r="AF10" s="636"/>
      <c r="AG10" s="636"/>
      <c r="AH10" s="629"/>
      <c r="AI10" s="629"/>
      <c r="AJ10" s="629"/>
      <c r="AK10" s="629"/>
      <c r="AL10" s="629"/>
      <c r="AM10" s="629"/>
      <c r="AN10" s="629"/>
      <c r="AO10" s="629"/>
      <c r="AP10" s="629"/>
      <c r="AQ10" s="629"/>
      <c r="AR10" s="629"/>
      <c r="AS10" s="629"/>
      <c r="AT10" s="638"/>
      <c r="AV10" s="628"/>
      <c r="AW10" s="629"/>
      <c r="AX10" s="629"/>
      <c r="AY10" s="629"/>
      <c r="AZ10" s="629"/>
      <c r="BA10" s="629"/>
      <c r="BB10" s="629"/>
      <c r="BC10" s="629"/>
      <c r="BD10" s="629"/>
      <c r="BE10" s="630"/>
      <c r="BF10" s="642"/>
      <c r="BG10" s="643"/>
      <c r="BH10" s="643"/>
      <c r="BI10" s="643"/>
      <c r="BJ10" s="643"/>
      <c r="BK10" s="643"/>
      <c r="BL10" s="643"/>
      <c r="BM10" s="643"/>
      <c r="BN10" s="643"/>
      <c r="BO10" s="643"/>
      <c r="BP10" s="643"/>
      <c r="BQ10" s="643"/>
      <c r="BR10" s="644"/>
      <c r="BS10" s="633"/>
      <c r="BT10" s="634"/>
      <c r="BU10" s="634"/>
      <c r="BV10" s="634"/>
      <c r="BW10" s="636"/>
      <c r="BX10" s="636"/>
      <c r="BY10" s="636"/>
      <c r="BZ10" s="636"/>
      <c r="CA10" s="636"/>
      <c r="CB10" s="629"/>
      <c r="CC10" s="629"/>
      <c r="CD10" s="629"/>
      <c r="CE10" s="629"/>
      <c r="CF10" s="629"/>
      <c r="CG10" s="629"/>
      <c r="CH10" s="629"/>
      <c r="CI10" s="629"/>
      <c r="CJ10" s="629"/>
      <c r="CK10" s="629"/>
      <c r="CL10" s="629"/>
      <c r="CM10" s="629"/>
      <c r="CN10" s="638"/>
    </row>
    <row r="11" spans="2:92">
      <c r="B11" s="619"/>
      <c r="C11" s="620"/>
      <c r="D11" s="620"/>
      <c r="E11" s="620"/>
      <c r="F11" s="620"/>
      <c r="G11" s="620"/>
      <c r="H11" s="620"/>
      <c r="I11" s="620"/>
      <c r="J11" s="620"/>
      <c r="K11" s="621"/>
      <c r="L11" s="645"/>
      <c r="M11" s="646"/>
      <c r="N11" s="646"/>
      <c r="O11" s="646"/>
      <c r="P11" s="646"/>
      <c r="Q11" s="646"/>
      <c r="R11" s="646"/>
      <c r="S11" s="646"/>
      <c r="T11" s="646"/>
      <c r="U11" s="646"/>
      <c r="V11" s="646"/>
      <c r="W11" s="646"/>
      <c r="X11" s="647"/>
      <c r="Y11" s="622"/>
      <c r="Z11" s="620"/>
      <c r="AA11" s="620"/>
      <c r="AB11" s="620"/>
      <c r="AC11" s="623"/>
      <c r="AD11" s="623"/>
      <c r="AE11" s="623"/>
      <c r="AF11" s="623"/>
      <c r="AG11" s="623"/>
      <c r="AH11" s="623"/>
      <c r="AI11" s="623"/>
      <c r="AJ11" s="623"/>
      <c r="AK11" s="623"/>
      <c r="AL11" s="623"/>
      <c r="AM11" s="620"/>
      <c r="AN11" s="620"/>
      <c r="AO11" s="620"/>
      <c r="AP11" s="620"/>
      <c r="AQ11" s="620"/>
      <c r="AR11" s="620"/>
      <c r="AS11" s="620"/>
      <c r="AT11" s="624"/>
      <c r="AV11" s="619"/>
      <c r="AW11" s="620"/>
      <c r="AX11" s="620"/>
      <c r="AY11" s="620"/>
      <c r="AZ11" s="620"/>
      <c r="BA11" s="620"/>
      <c r="BB11" s="620"/>
      <c r="BC11" s="620"/>
      <c r="BD11" s="620"/>
      <c r="BE11" s="621"/>
      <c r="BF11" s="645"/>
      <c r="BG11" s="646"/>
      <c r="BH11" s="646"/>
      <c r="BI11" s="646"/>
      <c r="BJ11" s="646"/>
      <c r="BK11" s="646"/>
      <c r="BL11" s="646"/>
      <c r="BM11" s="646"/>
      <c r="BN11" s="646"/>
      <c r="BO11" s="646"/>
      <c r="BP11" s="646"/>
      <c r="BQ11" s="646"/>
      <c r="BR11" s="647"/>
      <c r="BS11" s="622"/>
      <c r="BT11" s="620"/>
      <c r="BU11" s="620"/>
      <c r="BV11" s="620"/>
      <c r="BW11" s="623"/>
      <c r="BX11" s="623"/>
      <c r="BY11" s="623"/>
      <c r="BZ11" s="623"/>
      <c r="CA11" s="623"/>
      <c r="CB11" s="623"/>
      <c r="CC11" s="623"/>
      <c r="CD11" s="623"/>
      <c r="CE11" s="623"/>
      <c r="CF11" s="623"/>
      <c r="CG11" s="620"/>
      <c r="CH11" s="620"/>
      <c r="CI11" s="620"/>
      <c r="CJ11" s="620"/>
      <c r="CK11" s="620"/>
      <c r="CL11" s="620"/>
      <c r="CM11" s="620"/>
      <c r="CN11" s="624"/>
    </row>
    <row r="12" spans="2:92">
      <c r="B12" s="615"/>
      <c r="C12" s="512"/>
      <c r="D12" s="512"/>
      <c r="E12" s="512"/>
      <c r="F12" s="512"/>
      <c r="G12" s="512"/>
      <c r="H12" s="512"/>
      <c r="I12" s="512"/>
      <c r="J12" s="512"/>
      <c r="K12" s="616"/>
      <c r="L12" s="645"/>
      <c r="M12" s="646"/>
      <c r="N12" s="646"/>
      <c r="O12" s="646"/>
      <c r="P12" s="646"/>
      <c r="Q12" s="646"/>
      <c r="R12" s="646"/>
      <c r="S12" s="646"/>
      <c r="T12" s="646"/>
      <c r="U12" s="646"/>
      <c r="V12" s="646"/>
      <c r="W12" s="646"/>
      <c r="X12" s="647"/>
      <c r="Y12" s="617"/>
      <c r="Z12" s="512"/>
      <c r="AA12" s="512"/>
      <c r="AB12" s="512"/>
      <c r="AC12" s="618"/>
      <c r="AD12" s="618"/>
      <c r="AE12" s="618"/>
      <c r="AF12" s="618"/>
      <c r="AG12" s="618"/>
      <c r="AH12" s="618"/>
      <c r="AI12" s="618"/>
      <c r="AJ12" s="618"/>
      <c r="AK12" s="618"/>
      <c r="AL12" s="618"/>
      <c r="AM12" s="512"/>
      <c r="AN12" s="512"/>
      <c r="AO12" s="512"/>
      <c r="AP12" s="512"/>
      <c r="AQ12" s="512"/>
      <c r="AR12" s="512"/>
      <c r="AS12" s="512"/>
      <c r="AT12" s="527"/>
      <c r="AV12" s="615"/>
      <c r="AW12" s="512"/>
      <c r="AX12" s="512"/>
      <c r="AY12" s="512"/>
      <c r="AZ12" s="512"/>
      <c r="BA12" s="512"/>
      <c r="BB12" s="512"/>
      <c r="BC12" s="512"/>
      <c r="BD12" s="512"/>
      <c r="BE12" s="616"/>
      <c r="BF12" s="645"/>
      <c r="BG12" s="646"/>
      <c r="BH12" s="646"/>
      <c r="BI12" s="646"/>
      <c r="BJ12" s="646"/>
      <c r="BK12" s="646"/>
      <c r="BL12" s="646"/>
      <c r="BM12" s="646"/>
      <c r="BN12" s="646"/>
      <c r="BO12" s="646"/>
      <c r="BP12" s="646"/>
      <c r="BQ12" s="646"/>
      <c r="BR12" s="647"/>
      <c r="BS12" s="617"/>
      <c r="BT12" s="512"/>
      <c r="BU12" s="512"/>
      <c r="BV12" s="512"/>
      <c r="BW12" s="618"/>
      <c r="BX12" s="618"/>
      <c r="BY12" s="618"/>
      <c r="BZ12" s="618"/>
      <c r="CA12" s="618"/>
      <c r="CB12" s="618"/>
      <c r="CC12" s="618"/>
      <c r="CD12" s="618"/>
      <c r="CE12" s="618"/>
      <c r="CF12" s="618"/>
      <c r="CG12" s="512"/>
      <c r="CH12" s="512"/>
      <c r="CI12" s="512"/>
      <c r="CJ12" s="512"/>
      <c r="CK12" s="512"/>
      <c r="CL12" s="512"/>
      <c r="CM12" s="512"/>
      <c r="CN12" s="527"/>
    </row>
    <row r="13" spans="2:92">
      <c r="B13" s="615"/>
      <c r="C13" s="512"/>
      <c r="D13" s="512"/>
      <c r="E13" s="512"/>
      <c r="F13" s="512"/>
      <c r="G13" s="512"/>
      <c r="H13" s="512"/>
      <c r="I13" s="512"/>
      <c r="J13" s="512"/>
      <c r="K13" s="616"/>
      <c r="L13" s="645"/>
      <c r="M13" s="646"/>
      <c r="N13" s="646"/>
      <c r="O13" s="646"/>
      <c r="P13" s="646"/>
      <c r="Q13" s="646"/>
      <c r="R13" s="646"/>
      <c r="S13" s="646"/>
      <c r="T13" s="646"/>
      <c r="U13" s="646"/>
      <c r="V13" s="646"/>
      <c r="W13" s="646"/>
      <c r="X13" s="647"/>
      <c r="Y13" s="617"/>
      <c r="Z13" s="512"/>
      <c r="AA13" s="512"/>
      <c r="AB13" s="512"/>
      <c r="AC13" s="618"/>
      <c r="AD13" s="618"/>
      <c r="AE13" s="618"/>
      <c r="AF13" s="618"/>
      <c r="AG13" s="618"/>
      <c r="AH13" s="618"/>
      <c r="AI13" s="618"/>
      <c r="AJ13" s="618"/>
      <c r="AK13" s="618"/>
      <c r="AL13" s="618"/>
      <c r="AM13" s="512"/>
      <c r="AN13" s="512"/>
      <c r="AO13" s="512"/>
      <c r="AP13" s="512"/>
      <c r="AQ13" s="512"/>
      <c r="AR13" s="512"/>
      <c r="AS13" s="512"/>
      <c r="AT13" s="527"/>
      <c r="AV13" s="615"/>
      <c r="AW13" s="512"/>
      <c r="AX13" s="512"/>
      <c r="AY13" s="512"/>
      <c r="AZ13" s="512"/>
      <c r="BA13" s="512"/>
      <c r="BB13" s="512"/>
      <c r="BC13" s="512"/>
      <c r="BD13" s="512"/>
      <c r="BE13" s="616"/>
      <c r="BF13" s="645"/>
      <c r="BG13" s="646"/>
      <c r="BH13" s="646"/>
      <c r="BI13" s="646"/>
      <c r="BJ13" s="646"/>
      <c r="BK13" s="646"/>
      <c r="BL13" s="646"/>
      <c r="BM13" s="646"/>
      <c r="BN13" s="646"/>
      <c r="BO13" s="646"/>
      <c r="BP13" s="646"/>
      <c r="BQ13" s="646"/>
      <c r="BR13" s="647"/>
      <c r="BS13" s="617"/>
      <c r="BT13" s="512"/>
      <c r="BU13" s="512"/>
      <c r="BV13" s="512"/>
      <c r="BW13" s="618"/>
      <c r="BX13" s="618"/>
      <c r="BY13" s="618"/>
      <c r="BZ13" s="618"/>
      <c r="CA13" s="618"/>
      <c r="CB13" s="618"/>
      <c r="CC13" s="618"/>
      <c r="CD13" s="618"/>
      <c r="CE13" s="618"/>
      <c r="CF13" s="618"/>
      <c r="CG13" s="512"/>
      <c r="CH13" s="512"/>
      <c r="CI13" s="512"/>
      <c r="CJ13" s="512"/>
      <c r="CK13" s="512"/>
      <c r="CL13" s="512"/>
      <c r="CM13" s="512"/>
      <c r="CN13" s="527"/>
    </row>
    <row r="14" spans="2:92">
      <c r="B14" s="615"/>
      <c r="C14" s="512"/>
      <c r="D14" s="512"/>
      <c r="E14" s="512"/>
      <c r="F14" s="512"/>
      <c r="G14" s="512"/>
      <c r="H14" s="512"/>
      <c r="I14" s="512"/>
      <c r="J14" s="512"/>
      <c r="K14" s="616"/>
      <c r="L14" s="645"/>
      <c r="M14" s="646"/>
      <c r="N14" s="646"/>
      <c r="O14" s="646"/>
      <c r="P14" s="646"/>
      <c r="Q14" s="646"/>
      <c r="R14" s="646"/>
      <c r="S14" s="646"/>
      <c r="T14" s="646"/>
      <c r="U14" s="646"/>
      <c r="V14" s="646"/>
      <c r="W14" s="646"/>
      <c r="X14" s="647"/>
      <c r="Y14" s="617"/>
      <c r="Z14" s="512"/>
      <c r="AA14" s="512"/>
      <c r="AB14" s="512"/>
      <c r="AC14" s="618"/>
      <c r="AD14" s="618"/>
      <c r="AE14" s="618"/>
      <c r="AF14" s="618"/>
      <c r="AG14" s="618"/>
      <c r="AH14" s="618"/>
      <c r="AI14" s="618"/>
      <c r="AJ14" s="618"/>
      <c r="AK14" s="618"/>
      <c r="AL14" s="618"/>
      <c r="AM14" s="512"/>
      <c r="AN14" s="512"/>
      <c r="AO14" s="512"/>
      <c r="AP14" s="512"/>
      <c r="AQ14" s="512"/>
      <c r="AR14" s="512"/>
      <c r="AS14" s="512"/>
      <c r="AT14" s="527"/>
      <c r="AV14" s="615"/>
      <c r="AW14" s="512"/>
      <c r="AX14" s="512"/>
      <c r="AY14" s="512"/>
      <c r="AZ14" s="512"/>
      <c r="BA14" s="512"/>
      <c r="BB14" s="512"/>
      <c r="BC14" s="512"/>
      <c r="BD14" s="512"/>
      <c r="BE14" s="616"/>
      <c r="BF14" s="645"/>
      <c r="BG14" s="646"/>
      <c r="BH14" s="646"/>
      <c r="BI14" s="646"/>
      <c r="BJ14" s="646"/>
      <c r="BK14" s="646"/>
      <c r="BL14" s="646"/>
      <c r="BM14" s="646"/>
      <c r="BN14" s="646"/>
      <c r="BO14" s="646"/>
      <c r="BP14" s="646"/>
      <c r="BQ14" s="646"/>
      <c r="BR14" s="647"/>
      <c r="BS14" s="617"/>
      <c r="BT14" s="512"/>
      <c r="BU14" s="512"/>
      <c r="BV14" s="512"/>
      <c r="BW14" s="618"/>
      <c r="BX14" s="618"/>
      <c r="BY14" s="618"/>
      <c r="BZ14" s="618"/>
      <c r="CA14" s="618"/>
      <c r="CB14" s="618"/>
      <c r="CC14" s="618"/>
      <c r="CD14" s="618"/>
      <c r="CE14" s="618"/>
      <c r="CF14" s="618"/>
      <c r="CG14" s="512"/>
      <c r="CH14" s="512"/>
      <c r="CI14" s="512"/>
      <c r="CJ14" s="512"/>
      <c r="CK14" s="512"/>
      <c r="CL14" s="512"/>
      <c r="CM14" s="512"/>
      <c r="CN14" s="527"/>
    </row>
    <row r="15" spans="2:92">
      <c r="B15" s="615"/>
      <c r="C15" s="512"/>
      <c r="D15" s="512"/>
      <c r="E15" s="512"/>
      <c r="F15" s="512"/>
      <c r="G15" s="512"/>
      <c r="H15" s="512"/>
      <c r="I15" s="512"/>
      <c r="J15" s="512"/>
      <c r="K15" s="616"/>
      <c r="L15" s="645"/>
      <c r="M15" s="646"/>
      <c r="N15" s="646"/>
      <c r="O15" s="646"/>
      <c r="P15" s="646"/>
      <c r="Q15" s="646"/>
      <c r="R15" s="646"/>
      <c r="S15" s="646"/>
      <c r="T15" s="646"/>
      <c r="U15" s="646"/>
      <c r="V15" s="646"/>
      <c r="W15" s="646"/>
      <c r="X15" s="647"/>
      <c r="Y15" s="617"/>
      <c r="Z15" s="512"/>
      <c r="AA15" s="512"/>
      <c r="AB15" s="512"/>
      <c r="AC15" s="618"/>
      <c r="AD15" s="618"/>
      <c r="AE15" s="618"/>
      <c r="AF15" s="618"/>
      <c r="AG15" s="618"/>
      <c r="AH15" s="618"/>
      <c r="AI15" s="618"/>
      <c r="AJ15" s="618"/>
      <c r="AK15" s="618"/>
      <c r="AL15" s="618"/>
      <c r="AM15" s="512"/>
      <c r="AN15" s="512"/>
      <c r="AO15" s="512"/>
      <c r="AP15" s="512"/>
      <c r="AQ15" s="512"/>
      <c r="AR15" s="512"/>
      <c r="AS15" s="512"/>
      <c r="AT15" s="527"/>
      <c r="AV15" s="615"/>
      <c r="AW15" s="512"/>
      <c r="AX15" s="512"/>
      <c r="AY15" s="512"/>
      <c r="AZ15" s="512"/>
      <c r="BA15" s="512"/>
      <c r="BB15" s="512"/>
      <c r="BC15" s="512"/>
      <c r="BD15" s="512"/>
      <c r="BE15" s="616"/>
      <c r="BF15" s="645"/>
      <c r="BG15" s="646"/>
      <c r="BH15" s="646"/>
      <c r="BI15" s="646"/>
      <c r="BJ15" s="646"/>
      <c r="BK15" s="646"/>
      <c r="BL15" s="646"/>
      <c r="BM15" s="646"/>
      <c r="BN15" s="646"/>
      <c r="BO15" s="646"/>
      <c r="BP15" s="646"/>
      <c r="BQ15" s="646"/>
      <c r="BR15" s="647"/>
      <c r="BS15" s="617"/>
      <c r="BT15" s="512"/>
      <c r="BU15" s="512"/>
      <c r="BV15" s="512"/>
      <c r="BW15" s="618"/>
      <c r="BX15" s="618"/>
      <c r="BY15" s="618"/>
      <c r="BZ15" s="618"/>
      <c r="CA15" s="618"/>
      <c r="CB15" s="618"/>
      <c r="CC15" s="618"/>
      <c r="CD15" s="618"/>
      <c r="CE15" s="618"/>
      <c r="CF15" s="618"/>
      <c r="CG15" s="512"/>
      <c r="CH15" s="512"/>
      <c r="CI15" s="512"/>
      <c r="CJ15" s="512"/>
      <c r="CK15" s="512"/>
      <c r="CL15" s="512"/>
      <c r="CM15" s="512"/>
      <c r="CN15" s="527"/>
    </row>
    <row r="16" spans="2:92" ht="14.7" thickBot="1">
      <c r="B16" s="648"/>
      <c r="C16" s="506"/>
      <c r="D16" s="506"/>
      <c r="E16" s="506"/>
      <c r="F16" s="506"/>
      <c r="G16" s="506"/>
      <c r="H16" s="506"/>
      <c r="I16" s="506"/>
      <c r="J16" s="506"/>
      <c r="K16" s="649"/>
      <c r="L16" s="652"/>
      <c r="M16" s="653"/>
      <c r="N16" s="653"/>
      <c r="O16" s="653"/>
      <c r="P16" s="653"/>
      <c r="Q16" s="653"/>
      <c r="R16" s="653"/>
      <c r="S16" s="653"/>
      <c r="T16" s="653"/>
      <c r="U16" s="653"/>
      <c r="V16" s="653"/>
      <c r="W16" s="653"/>
      <c r="X16" s="654"/>
      <c r="Y16" s="650"/>
      <c r="Z16" s="506"/>
      <c r="AA16" s="506"/>
      <c r="AB16" s="506"/>
      <c r="AC16" s="651"/>
      <c r="AD16" s="651"/>
      <c r="AE16" s="651"/>
      <c r="AF16" s="651"/>
      <c r="AG16" s="651"/>
      <c r="AH16" s="651"/>
      <c r="AI16" s="651"/>
      <c r="AJ16" s="651"/>
      <c r="AK16" s="651"/>
      <c r="AL16" s="651"/>
      <c r="AM16" s="506"/>
      <c r="AN16" s="506"/>
      <c r="AO16" s="506"/>
      <c r="AP16" s="506"/>
      <c r="AQ16" s="506"/>
      <c r="AR16" s="506"/>
      <c r="AS16" s="506"/>
      <c r="AT16" s="507"/>
      <c r="AV16" s="648"/>
      <c r="AW16" s="506"/>
      <c r="AX16" s="506"/>
      <c r="AY16" s="506"/>
      <c r="AZ16" s="506"/>
      <c r="BA16" s="506"/>
      <c r="BB16" s="506"/>
      <c r="BC16" s="506"/>
      <c r="BD16" s="506"/>
      <c r="BE16" s="649"/>
      <c r="BF16" s="652"/>
      <c r="BG16" s="653"/>
      <c r="BH16" s="653"/>
      <c r="BI16" s="653"/>
      <c r="BJ16" s="653"/>
      <c r="BK16" s="653"/>
      <c r="BL16" s="653"/>
      <c r="BM16" s="653"/>
      <c r="BN16" s="653"/>
      <c r="BO16" s="653"/>
      <c r="BP16" s="653"/>
      <c r="BQ16" s="653"/>
      <c r="BR16" s="654"/>
      <c r="BS16" s="650"/>
      <c r="BT16" s="506"/>
      <c r="BU16" s="506"/>
      <c r="BV16" s="506"/>
      <c r="BW16" s="651"/>
      <c r="BX16" s="651"/>
      <c r="BY16" s="651"/>
      <c r="BZ16" s="651"/>
      <c r="CA16" s="651"/>
      <c r="CB16" s="651"/>
      <c r="CC16" s="651"/>
      <c r="CD16" s="651"/>
      <c r="CE16" s="651"/>
      <c r="CF16" s="651"/>
      <c r="CG16" s="506"/>
      <c r="CH16" s="506"/>
      <c r="CI16" s="506"/>
      <c r="CJ16" s="506"/>
      <c r="CK16" s="506"/>
      <c r="CL16" s="506"/>
      <c r="CM16" s="506"/>
      <c r="CN16" s="507"/>
    </row>
    <row r="17" spans="2:92" ht="14.7" thickBot="1"/>
    <row r="18" spans="2:92" s="9" customFormat="1" ht="18.600000000000001" thickBot="1">
      <c r="B18" s="10" t="s">
        <v>33</v>
      </c>
      <c r="C18" s="11"/>
      <c r="D18" s="11"/>
      <c r="E18" s="11"/>
      <c r="F18" s="11"/>
      <c r="G18" s="11"/>
      <c r="H18" s="11"/>
      <c r="I18" s="11"/>
      <c r="J18" s="11"/>
      <c r="K18" s="11"/>
      <c r="L18" s="11"/>
      <c r="M18" s="11"/>
      <c r="N18" s="11"/>
      <c r="O18" s="11"/>
      <c r="P18" s="11"/>
      <c r="Q18" s="11"/>
      <c r="R18" s="11"/>
      <c r="S18" s="11"/>
      <c r="T18" s="11"/>
      <c r="U18" s="11"/>
      <c r="V18" s="11"/>
      <c r="W18" s="11"/>
      <c r="X18" s="664" t="s">
        <v>37</v>
      </c>
      <c r="Y18" s="664"/>
      <c r="Z18" s="664"/>
      <c r="AA18" s="664"/>
      <c r="AB18" s="664"/>
      <c r="AC18" s="664"/>
      <c r="AD18" s="664"/>
      <c r="AE18" s="664"/>
      <c r="AF18" s="664"/>
      <c r="AG18" s="664"/>
      <c r="AH18" s="664"/>
      <c r="AI18" s="664"/>
      <c r="AJ18" s="664"/>
      <c r="AK18" s="664"/>
      <c r="AL18" s="664"/>
      <c r="AM18" s="662">
        <f>SUM(AC11:AG16,BW11:CA16,AM21:AT50)</f>
        <v>0</v>
      </c>
      <c r="AN18" s="662"/>
      <c r="AO18" s="662"/>
      <c r="AP18" s="662"/>
      <c r="AQ18" s="662"/>
      <c r="AR18" s="662"/>
      <c r="AS18" s="662"/>
      <c r="AT18" s="663"/>
      <c r="AV18" s="10" t="s">
        <v>275</v>
      </c>
      <c r="AW18" s="11"/>
      <c r="AX18" s="11"/>
      <c r="AY18" s="11"/>
      <c r="AZ18" s="11"/>
      <c r="BA18" s="11"/>
      <c r="BB18" s="11"/>
      <c r="BC18" s="11"/>
      <c r="BD18" s="11"/>
      <c r="BE18" s="11"/>
      <c r="BF18" s="11"/>
      <c r="BG18" s="11"/>
      <c r="BH18" s="11"/>
      <c r="BI18" s="11"/>
      <c r="BJ18" s="11"/>
      <c r="BK18" s="11"/>
      <c r="BL18" s="11"/>
      <c r="BM18" s="11"/>
      <c r="BN18" s="11"/>
      <c r="BO18" s="11"/>
      <c r="BP18" s="11"/>
      <c r="BQ18" s="668" t="s">
        <v>38</v>
      </c>
      <c r="BR18" s="669"/>
      <c r="BS18" s="669"/>
      <c r="BT18" s="669"/>
      <c r="BU18" s="669"/>
      <c r="BV18" s="669"/>
      <c r="BW18" s="669"/>
      <c r="BX18" s="669"/>
      <c r="BY18" s="669"/>
      <c r="BZ18" s="669"/>
      <c r="CA18" s="669"/>
      <c r="CB18" s="669"/>
      <c r="CC18" s="669"/>
      <c r="CD18" s="669"/>
      <c r="CE18" s="669"/>
      <c r="CF18" s="670"/>
      <c r="CG18" s="665">
        <f>SUM(AH11:AL16,CB11:CF16,CG21:CN50)</f>
        <v>0</v>
      </c>
      <c r="CH18" s="666"/>
      <c r="CI18" s="666"/>
      <c r="CJ18" s="666"/>
      <c r="CK18" s="666"/>
      <c r="CL18" s="666"/>
      <c r="CM18" s="666"/>
      <c r="CN18" s="667"/>
    </row>
    <row r="19" spans="2:92" ht="15" customHeight="1">
      <c r="B19" s="655" t="s">
        <v>34</v>
      </c>
      <c r="C19" s="656"/>
      <c r="D19" s="656"/>
      <c r="E19" s="656"/>
      <c r="F19" s="656"/>
      <c r="G19" s="656"/>
      <c r="H19" s="656"/>
      <c r="I19" s="656"/>
      <c r="J19" s="656"/>
      <c r="K19" s="656"/>
      <c r="L19" s="656" t="s">
        <v>35</v>
      </c>
      <c r="M19" s="656"/>
      <c r="N19" s="656"/>
      <c r="O19" s="656"/>
      <c r="P19" s="656"/>
      <c r="Q19" s="656"/>
      <c r="R19" s="656"/>
      <c r="S19" s="656"/>
      <c r="T19" s="656"/>
      <c r="U19" s="656"/>
      <c r="V19" s="656"/>
      <c r="W19" s="656"/>
      <c r="X19" s="656"/>
      <c r="Y19" s="656"/>
      <c r="Z19" s="656"/>
      <c r="AA19" s="656"/>
      <c r="AB19" s="656"/>
      <c r="AC19" s="656"/>
      <c r="AD19" s="656"/>
      <c r="AE19" s="656"/>
      <c r="AF19" s="656"/>
      <c r="AG19" s="656"/>
      <c r="AH19" s="656"/>
      <c r="AI19" s="656"/>
      <c r="AJ19" s="656"/>
      <c r="AK19" s="656"/>
      <c r="AL19" s="656"/>
      <c r="AM19" s="659" t="s">
        <v>36</v>
      </c>
      <c r="AN19" s="656"/>
      <c r="AO19" s="656"/>
      <c r="AP19" s="656"/>
      <c r="AQ19" s="656"/>
      <c r="AR19" s="656"/>
      <c r="AS19" s="656"/>
      <c r="AT19" s="660"/>
      <c r="AV19" s="655" t="s">
        <v>263</v>
      </c>
      <c r="AW19" s="656"/>
      <c r="AX19" s="656"/>
      <c r="AY19" s="656"/>
      <c r="AZ19" s="656"/>
      <c r="BA19" s="656"/>
      <c r="BB19" s="656"/>
      <c r="BC19" s="656"/>
      <c r="BD19" s="656"/>
      <c r="BE19" s="656"/>
      <c r="BF19" s="656" t="s">
        <v>35</v>
      </c>
      <c r="BG19" s="656"/>
      <c r="BH19" s="656"/>
      <c r="BI19" s="656"/>
      <c r="BJ19" s="656"/>
      <c r="BK19" s="656"/>
      <c r="BL19" s="656"/>
      <c r="BM19" s="656"/>
      <c r="BN19" s="656"/>
      <c r="BO19" s="656"/>
      <c r="BP19" s="656"/>
      <c r="BQ19" s="656"/>
      <c r="BR19" s="656"/>
      <c r="BS19" s="656"/>
      <c r="BT19" s="656"/>
      <c r="BU19" s="656"/>
      <c r="BV19" s="656"/>
      <c r="BW19" s="656"/>
      <c r="BX19" s="656"/>
      <c r="BY19" s="656"/>
      <c r="BZ19" s="656"/>
      <c r="CA19" s="656"/>
      <c r="CB19" s="656"/>
      <c r="CC19" s="656"/>
      <c r="CD19" s="656"/>
      <c r="CE19" s="656"/>
      <c r="CF19" s="656"/>
      <c r="CG19" s="659" t="s">
        <v>36</v>
      </c>
      <c r="CH19" s="656"/>
      <c r="CI19" s="656"/>
      <c r="CJ19" s="656"/>
      <c r="CK19" s="656"/>
      <c r="CL19" s="656"/>
      <c r="CM19" s="656"/>
      <c r="CN19" s="660"/>
    </row>
    <row r="20" spans="2:92" ht="14.7" thickBot="1">
      <c r="B20" s="657"/>
      <c r="C20" s="658"/>
      <c r="D20" s="658"/>
      <c r="E20" s="658"/>
      <c r="F20" s="658"/>
      <c r="G20" s="658"/>
      <c r="H20" s="658"/>
      <c r="I20" s="658"/>
      <c r="J20" s="658"/>
      <c r="K20" s="658"/>
      <c r="L20" s="658"/>
      <c r="M20" s="658"/>
      <c r="N20" s="658"/>
      <c r="O20" s="658"/>
      <c r="P20" s="658"/>
      <c r="Q20" s="658"/>
      <c r="R20" s="658"/>
      <c r="S20" s="658"/>
      <c r="T20" s="658"/>
      <c r="U20" s="658"/>
      <c r="V20" s="658"/>
      <c r="W20" s="658"/>
      <c r="X20" s="658"/>
      <c r="Y20" s="658"/>
      <c r="Z20" s="658"/>
      <c r="AA20" s="658"/>
      <c r="AB20" s="658"/>
      <c r="AC20" s="658"/>
      <c r="AD20" s="658"/>
      <c r="AE20" s="658"/>
      <c r="AF20" s="658"/>
      <c r="AG20" s="658"/>
      <c r="AH20" s="658"/>
      <c r="AI20" s="658"/>
      <c r="AJ20" s="658"/>
      <c r="AK20" s="658"/>
      <c r="AL20" s="658"/>
      <c r="AM20" s="658"/>
      <c r="AN20" s="658"/>
      <c r="AO20" s="658"/>
      <c r="AP20" s="658"/>
      <c r="AQ20" s="658"/>
      <c r="AR20" s="658"/>
      <c r="AS20" s="658"/>
      <c r="AT20" s="661"/>
      <c r="AV20" s="657"/>
      <c r="AW20" s="658"/>
      <c r="AX20" s="658"/>
      <c r="AY20" s="658"/>
      <c r="AZ20" s="658"/>
      <c r="BA20" s="658"/>
      <c r="BB20" s="658"/>
      <c r="BC20" s="658"/>
      <c r="BD20" s="658"/>
      <c r="BE20" s="658"/>
      <c r="BF20" s="658"/>
      <c r="BG20" s="658"/>
      <c r="BH20" s="658"/>
      <c r="BI20" s="658"/>
      <c r="BJ20" s="658"/>
      <c r="BK20" s="658"/>
      <c r="BL20" s="658"/>
      <c r="BM20" s="658"/>
      <c r="BN20" s="658"/>
      <c r="BO20" s="658"/>
      <c r="BP20" s="658"/>
      <c r="BQ20" s="658"/>
      <c r="BR20" s="658"/>
      <c r="BS20" s="658"/>
      <c r="BT20" s="658"/>
      <c r="BU20" s="658"/>
      <c r="BV20" s="658"/>
      <c r="BW20" s="658"/>
      <c r="BX20" s="658"/>
      <c r="BY20" s="658"/>
      <c r="BZ20" s="658"/>
      <c r="CA20" s="658"/>
      <c r="CB20" s="658"/>
      <c r="CC20" s="658"/>
      <c r="CD20" s="658"/>
      <c r="CE20" s="658"/>
      <c r="CF20" s="658"/>
      <c r="CG20" s="658"/>
      <c r="CH20" s="658"/>
      <c r="CI20" s="658"/>
      <c r="CJ20" s="658"/>
      <c r="CK20" s="658"/>
      <c r="CL20" s="658"/>
      <c r="CM20" s="658"/>
      <c r="CN20" s="661"/>
    </row>
    <row r="21" spans="2:92">
      <c r="B21" s="619"/>
      <c r="C21" s="620"/>
      <c r="D21" s="620"/>
      <c r="E21" s="620"/>
      <c r="F21" s="620"/>
      <c r="G21" s="620"/>
      <c r="H21" s="620"/>
      <c r="I21" s="620"/>
      <c r="J21" s="620"/>
      <c r="K21" s="620"/>
      <c r="L21" s="620"/>
      <c r="M21" s="620"/>
      <c r="N21" s="620"/>
      <c r="O21" s="620"/>
      <c r="P21" s="620"/>
      <c r="Q21" s="620"/>
      <c r="R21" s="620"/>
      <c r="S21" s="620"/>
      <c r="T21" s="620"/>
      <c r="U21" s="620"/>
      <c r="V21" s="620"/>
      <c r="W21" s="620"/>
      <c r="X21" s="620"/>
      <c r="Y21" s="620"/>
      <c r="Z21" s="620"/>
      <c r="AA21" s="620"/>
      <c r="AB21" s="620"/>
      <c r="AC21" s="620"/>
      <c r="AD21" s="620"/>
      <c r="AE21" s="620"/>
      <c r="AF21" s="620"/>
      <c r="AG21" s="620"/>
      <c r="AH21" s="620"/>
      <c r="AI21" s="620"/>
      <c r="AJ21" s="620"/>
      <c r="AK21" s="620"/>
      <c r="AL21" s="620"/>
      <c r="AM21" s="620"/>
      <c r="AN21" s="620"/>
      <c r="AO21" s="620"/>
      <c r="AP21" s="620"/>
      <c r="AQ21" s="620"/>
      <c r="AR21" s="620"/>
      <c r="AS21" s="620"/>
      <c r="AT21" s="624"/>
      <c r="AV21" s="619"/>
      <c r="AW21" s="620"/>
      <c r="AX21" s="620"/>
      <c r="AY21" s="620"/>
      <c r="AZ21" s="620"/>
      <c r="BA21" s="620"/>
      <c r="BB21" s="620"/>
      <c r="BC21" s="620"/>
      <c r="BD21" s="620"/>
      <c r="BE21" s="620"/>
      <c r="BF21" s="620"/>
      <c r="BG21" s="620"/>
      <c r="BH21" s="620"/>
      <c r="BI21" s="620"/>
      <c r="BJ21" s="620"/>
      <c r="BK21" s="620"/>
      <c r="BL21" s="620"/>
      <c r="BM21" s="620"/>
      <c r="BN21" s="620"/>
      <c r="BO21" s="620"/>
      <c r="BP21" s="620"/>
      <c r="BQ21" s="620"/>
      <c r="BR21" s="620"/>
      <c r="BS21" s="620"/>
      <c r="BT21" s="620"/>
      <c r="BU21" s="620"/>
      <c r="BV21" s="620"/>
      <c r="BW21" s="620"/>
      <c r="BX21" s="620"/>
      <c r="BY21" s="620"/>
      <c r="BZ21" s="620"/>
      <c r="CA21" s="620"/>
      <c r="CB21" s="620"/>
      <c r="CC21" s="620"/>
      <c r="CD21" s="620"/>
      <c r="CE21" s="620"/>
      <c r="CF21" s="620"/>
      <c r="CG21" s="620"/>
      <c r="CH21" s="620"/>
      <c r="CI21" s="620"/>
      <c r="CJ21" s="620"/>
      <c r="CK21" s="620"/>
      <c r="CL21" s="620"/>
      <c r="CM21" s="620"/>
      <c r="CN21" s="624"/>
    </row>
    <row r="22" spans="2:92">
      <c r="B22" s="615"/>
      <c r="C22" s="512"/>
      <c r="D22" s="512"/>
      <c r="E22" s="512"/>
      <c r="F22" s="512"/>
      <c r="G22" s="512"/>
      <c r="H22" s="512"/>
      <c r="I22" s="512"/>
      <c r="J22" s="512"/>
      <c r="K22" s="512"/>
      <c r="L22" s="512"/>
      <c r="M22" s="512"/>
      <c r="N22" s="512"/>
      <c r="O22" s="512"/>
      <c r="P22" s="512"/>
      <c r="Q22" s="512"/>
      <c r="R22" s="512"/>
      <c r="S22" s="512"/>
      <c r="T22" s="512"/>
      <c r="U22" s="512"/>
      <c r="V22" s="512"/>
      <c r="W22" s="512"/>
      <c r="X22" s="512"/>
      <c r="Y22" s="512"/>
      <c r="Z22" s="512"/>
      <c r="AA22" s="512"/>
      <c r="AB22" s="512"/>
      <c r="AC22" s="512"/>
      <c r="AD22" s="512"/>
      <c r="AE22" s="512"/>
      <c r="AF22" s="512"/>
      <c r="AG22" s="512"/>
      <c r="AH22" s="512"/>
      <c r="AI22" s="512"/>
      <c r="AJ22" s="512"/>
      <c r="AK22" s="512"/>
      <c r="AL22" s="512"/>
      <c r="AM22" s="512"/>
      <c r="AN22" s="512"/>
      <c r="AO22" s="512"/>
      <c r="AP22" s="512"/>
      <c r="AQ22" s="512"/>
      <c r="AR22" s="512"/>
      <c r="AS22" s="512"/>
      <c r="AT22" s="527"/>
      <c r="AV22" s="615"/>
      <c r="AW22" s="512"/>
      <c r="AX22" s="512"/>
      <c r="AY22" s="512"/>
      <c r="AZ22" s="512"/>
      <c r="BA22" s="512"/>
      <c r="BB22" s="512"/>
      <c r="BC22" s="512"/>
      <c r="BD22" s="512"/>
      <c r="BE22" s="512"/>
      <c r="BF22" s="512"/>
      <c r="BG22" s="512"/>
      <c r="BH22" s="512"/>
      <c r="BI22" s="512"/>
      <c r="BJ22" s="512"/>
      <c r="BK22" s="512"/>
      <c r="BL22" s="512"/>
      <c r="BM22" s="512"/>
      <c r="BN22" s="512"/>
      <c r="BO22" s="512"/>
      <c r="BP22" s="512"/>
      <c r="BQ22" s="512"/>
      <c r="BR22" s="512"/>
      <c r="BS22" s="512"/>
      <c r="BT22" s="512"/>
      <c r="BU22" s="512"/>
      <c r="BV22" s="512"/>
      <c r="BW22" s="512"/>
      <c r="BX22" s="512"/>
      <c r="BY22" s="512"/>
      <c r="BZ22" s="512"/>
      <c r="CA22" s="512"/>
      <c r="CB22" s="512"/>
      <c r="CC22" s="512"/>
      <c r="CD22" s="512"/>
      <c r="CE22" s="512"/>
      <c r="CF22" s="512"/>
      <c r="CG22" s="512"/>
      <c r="CH22" s="512"/>
      <c r="CI22" s="512"/>
      <c r="CJ22" s="512"/>
      <c r="CK22" s="512"/>
      <c r="CL22" s="512"/>
      <c r="CM22" s="512"/>
      <c r="CN22" s="527"/>
    </row>
    <row r="23" spans="2:92">
      <c r="B23" s="615"/>
      <c r="C23" s="512"/>
      <c r="D23" s="512"/>
      <c r="E23" s="512"/>
      <c r="F23" s="512"/>
      <c r="G23" s="512"/>
      <c r="H23" s="512"/>
      <c r="I23" s="512"/>
      <c r="J23" s="512"/>
      <c r="K23" s="512"/>
      <c r="L23" s="512"/>
      <c r="M23" s="512"/>
      <c r="N23" s="512"/>
      <c r="O23" s="512"/>
      <c r="P23" s="512"/>
      <c r="Q23" s="512"/>
      <c r="R23" s="512"/>
      <c r="S23" s="512"/>
      <c r="T23" s="512"/>
      <c r="U23" s="512"/>
      <c r="V23" s="512"/>
      <c r="W23" s="512"/>
      <c r="X23" s="512"/>
      <c r="Y23" s="512"/>
      <c r="Z23" s="512"/>
      <c r="AA23" s="512"/>
      <c r="AB23" s="512"/>
      <c r="AC23" s="512"/>
      <c r="AD23" s="512"/>
      <c r="AE23" s="512"/>
      <c r="AF23" s="512"/>
      <c r="AG23" s="512"/>
      <c r="AH23" s="512"/>
      <c r="AI23" s="512"/>
      <c r="AJ23" s="512"/>
      <c r="AK23" s="512"/>
      <c r="AL23" s="512"/>
      <c r="AM23" s="512"/>
      <c r="AN23" s="512"/>
      <c r="AO23" s="512"/>
      <c r="AP23" s="512"/>
      <c r="AQ23" s="512"/>
      <c r="AR23" s="512"/>
      <c r="AS23" s="512"/>
      <c r="AT23" s="527"/>
      <c r="AV23" s="615"/>
      <c r="AW23" s="512"/>
      <c r="AX23" s="512"/>
      <c r="AY23" s="512"/>
      <c r="AZ23" s="512"/>
      <c r="BA23" s="512"/>
      <c r="BB23" s="512"/>
      <c r="BC23" s="512"/>
      <c r="BD23" s="512"/>
      <c r="BE23" s="512"/>
      <c r="BF23" s="512"/>
      <c r="BG23" s="512"/>
      <c r="BH23" s="512"/>
      <c r="BI23" s="512"/>
      <c r="BJ23" s="512"/>
      <c r="BK23" s="512"/>
      <c r="BL23" s="512"/>
      <c r="BM23" s="512"/>
      <c r="BN23" s="512"/>
      <c r="BO23" s="512"/>
      <c r="BP23" s="512"/>
      <c r="BQ23" s="512"/>
      <c r="BR23" s="512"/>
      <c r="BS23" s="512"/>
      <c r="BT23" s="512"/>
      <c r="BU23" s="512"/>
      <c r="BV23" s="512"/>
      <c r="BW23" s="512"/>
      <c r="BX23" s="512"/>
      <c r="BY23" s="512"/>
      <c r="BZ23" s="512"/>
      <c r="CA23" s="512"/>
      <c r="CB23" s="512"/>
      <c r="CC23" s="512"/>
      <c r="CD23" s="512"/>
      <c r="CE23" s="512"/>
      <c r="CF23" s="512"/>
      <c r="CG23" s="512"/>
      <c r="CH23" s="512"/>
      <c r="CI23" s="512"/>
      <c r="CJ23" s="512"/>
      <c r="CK23" s="512"/>
      <c r="CL23" s="512"/>
      <c r="CM23" s="512"/>
      <c r="CN23" s="527"/>
    </row>
    <row r="24" spans="2:92">
      <c r="B24" s="615"/>
      <c r="C24" s="512"/>
      <c r="D24" s="512"/>
      <c r="E24" s="512"/>
      <c r="F24" s="512"/>
      <c r="G24" s="512"/>
      <c r="H24" s="512"/>
      <c r="I24" s="512"/>
      <c r="J24" s="512"/>
      <c r="K24" s="512"/>
      <c r="L24" s="512"/>
      <c r="M24" s="512"/>
      <c r="N24" s="512"/>
      <c r="O24" s="512"/>
      <c r="P24" s="512"/>
      <c r="Q24" s="512"/>
      <c r="R24" s="512"/>
      <c r="S24" s="512"/>
      <c r="T24" s="512"/>
      <c r="U24" s="512"/>
      <c r="V24" s="512"/>
      <c r="W24" s="512"/>
      <c r="X24" s="512"/>
      <c r="Y24" s="512"/>
      <c r="Z24" s="512"/>
      <c r="AA24" s="512"/>
      <c r="AB24" s="512"/>
      <c r="AC24" s="512"/>
      <c r="AD24" s="512"/>
      <c r="AE24" s="512"/>
      <c r="AF24" s="512"/>
      <c r="AG24" s="512"/>
      <c r="AH24" s="512"/>
      <c r="AI24" s="512"/>
      <c r="AJ24" s="512"/>
      <c r="AK24" s="512"/>
      <c r="AL24" s="512"/>
      <c r="AM24" s="512"/>
      <c r="AN24" s="512"/>
      <c r="AO24" s="512"/>
      <c r="AP24" s="512"/>
      <c r="AQ24" s="512"/>
      <c r="AR24" s="512"/>
      <c r="AS24" s="512"/>
      <c r="AT24" s="527"/>
      <c r="AV24" s="615"/>
      <c r="AW24" s="512"/>
      <c r="AX24" s="512"/>
      <c r="AY24" s="512"/>
      <c r="AZ24" s="512"/>
      <c r="BA24" s="512"/>
      <c r="BB24" s="512"/>
      <c r="BC24" s="512"/>
      <c r="BD24" s="512"/>
      <c r="BE24" s="512"/>
      <c r="BF24" s="512"/>
      <c r="BG24" s="512"/>
      <c r="BH24" s="512"/>
      <c r="BI24" s="512"/>
      <c r="BJ24" s="512"/>
      <c r="BK24" s="512"/>
      <c r="BL24" s="512"/>
      <c r="BM24" s="512"/>
      <c r="BN24" s="512"/>
      <c r="BO24" s="512"/>
      <c r="BP24" s="512"/>
      <c r="BQ24" s="512"/>
      <c r="BR24" s="512"/>
      <c r="BS24" s="512"/>
      <c r="BT24" s="512"/>
      <c r="BU24" s="512"/>
      <c r="BV24" s="512"/>
      <c r="BW24" s="512"/>
      <c r="BX24" s="512"/>
      <c r="BY24" s="512"/>
      <c r="BZ24" s="512"/>
      <c r="CA24" s="512"/>
      <c r="CB24" s="512"/>
      <c r="CC24" s="512"/>
      <c r="CD24" s="512"/>
      <c r="CE24" s="512"/>
      <c r="CF24" s="512"/>
      <c r="CG24" s="512"/>
      <c r="CH24" s="512"/>
      <c r="CI24" s="512"/>
      <c r="CJ24" s="512"/>
      <c r="CK24" s="512"/>
      <c r="CL24" s="512"/>
      <c r="CM24" s="512"/>
      <c r="CN24" s="527"/>
    </row>
    <row r="25" spans="2:92">
      <c r="B25" s="615"/>
      <c r="C25" s="512"/>
      <c r="D25" s="512"/>
      <c r="E25" s="512"/>
      <c r="F25" s="512"/>
      <c r="G25" s="512"/>
      <c r="H25" s="512"/>
      <c r="I25" s="512"/>
      <c r="J25" s="512"/>
      <c r="K25" s="512"/>
      <c r="L25" s="512"/>
      <c r="M25" s="512"/>
      <c r="N25" s="512"/>
      <c r="O25" s="512"/>
      <c r="P25" s="512"/>
      <c r="Q25" s="512"/>
      <c r="R25" s="512"/>
      <c r="S25" s="512"/>
      <c r="T25" s="512"/>
      <c r="U25" s="512"/>
      <c r="V25" s="512"/>
      <c r="W25" s="512"/>
      <c r="X25" s="512"/>
      <c r="Y25" s="512"/>
      <c r="Z25" s="512"/>
      <c r="AA25" s="512"/>
      <c r="AB25" s="512"/>
      <c r="AC25" s="512"/>
      <c r="AD25" s="512"/>
      <c r="AE25" s="512"/>
      <c r="AF25" s="512"/>
      <c r="AG25" s="512"/>
      <c r="AH25" s="512"/>
      <c r="AI25" s="512"/>
      <c r="AJ25" s="512"/>
      <c r="AK25" s="512"/>
      <c r="AL25" s="512"/>
      <c r="AM25" s="512"/>
      <c r="AN25" s="512"/>
      <c r="AO25" s="512"/>
      <c r="AP25" s="512"/>
      <c r="AQ25" s="512"/>
      <c r="AR25" s="512"/>
      <c r="AS25" s="512"/>
      <c r="AT25" s="527"/>
      <c r="AV25" s="615"/>
      <c r="AW25" s="512"/>
      <c r="AX25" s="512"/>
      <c r="AY25" s="512"/>
      <c r="AZ25" s="512"/>
      <c r="BA25" s="512"/>
      <c r="BB25" s="512"/>
      <c r="BC25" s="512"/>
      <c r="BD25" s="512"/>
      <c r="BE25" s="512"/>
      <c r="BF25" s="512"/>
      <c r="BG25" s="512"/>
      <c r="BH25" s="512"/>
      <c r="BI25" s="512"/>
      <c r="BJ25" s="512"/>
      <c r="BK25" s="512"/>
      <c r="BL25" s="512"/>
      <c r="BM25" s="512"/>
      <c r="BN25" s="512"/>
      <c r="BO25" s="512"/>
      <c r="BP25" s="512"/>
      <c r="BQ25" s="512"/>
      <c r="BR25" s="512"/>
      <c r="BS25" s="512"/>
      <c r="BT25" s="512"/>
      <c r="BU25" s="512"/>
      <c r="BV25" s="512"/>
      <c r="BW25" s="512"/>
      <c r="BX25" s="512"/>
      <c r="BY25" s="512"/>
      <c r="BZ25" s="512"/>
      <c r="CA25" s="512"/>
      <c r="CB25" s="512"/>
      <c r="CC25" s="512"/>
      <c r="CD25" s="512"/>
      <c r="CE25" s="512"/>
      <c r="CF25" s="512"/>
      <c r="CG25" s="512"/>
      <c r="CH25" s="512"/>
      <c r="CI25" s="512"/>
      <c r="CJ25" s="512"/>
      <c r="CK25" s="512"/>
      <c r="CL25" s="512"/>
      <c r="CM25" s="512"/>
      <c r="CN25" s="527"/>
    </row>
    <row r="26" spans="2:92">
      <c r="B26" s="615"/>
      <c r="C26" s="512"/>
      <c r="D26" s="512"/>
      <c r="E26" s="512"/>
      <c r="F26" s="512"/>
      <c r="G26" s="512"/>
      <c r="H26" s="512"/>
      <c r="I26" s="512"/>
      <c r="J26" s="512"/>
      <c r="K26" s="512"/>
      <c r="L26" s="512"/>
      <c r="M26" s="512"/>
      <c r="N26" s="512"/>
      <c r="O26" s="512"/>
      <c r="P26" s="512"/>
      <c r="Q26" s="512"/>
      <c r="R26" s="512"/>
      <c r="S26" s="512"/>
      <c r="T26" s="512"/>
      <c r="U26" s="512"/>
      <c r="V26" s="512"/>
      <c r="W26" s="512"/>
      <c r="X26" s="512"/>
      <c r="Y26" s="512"/>
      <c r="Z26" s="512"/>
      <c r="AA26" s="512"/>
      <c r="AB26" s="512"/>
      <c r="AC26" s="512"/>
      <c r="AD26" s="512"/>
      <c r="AE26" s="512"/>
      <c r="AF26" s="512"/>
      <c r="AG26" s="512"/>
      <c r="AH26" s="512"/>
      <c r="AI26" s="512"/>
      <c r="AJ26" s="512"/>
      <c r="AK26" s="512"/>
      <c r="AL26" s="512"/>
      <c r="AM26" s="512"/>
      <c r="AN26" s="512"/>
      <c r="AO26" s="512"/>
      <c r="AP26" s="512"/>
      <c r="AQ26" s="512"/>
      <c r="AR26" s="512"/>
      <c r="AS26" s="512"/>
      <c r="AT26" s="527"/>
      <c r="AV26" s="615"/>
      <c r="AW26" s="512"/>
      <c r="AX26" s="512"/>
      <c r="AY26" s="512"/>
      <c r="AZ26" s="512"/>
      <c r="BA26" s="512"/>
      <c r="BB26" s="512"/>
      <c r="BC26" s="512"/>
      <c r="BD26" s="512"/>
      <c r="BE26" s="512"/>
      <c r="BF26" s="512"/>
      <c r="BG26" s="512"/>
      <c r="BH26" s="512"/>
      <c r="BI26" s="512"/>
      <c r="BJ26" s="512"/>
      <c r="BK26" s="512"/>
      <c r="BL26" s="512"/>
      <c r="BM26" s="512"/>
      <c r="BN26" s="512"/>
      <c r="BO26" s="512"/>
      <c r="BP26" s="512"/>
      <c r="BQ26" s="512"/>
      <c r="BR26" s="512"/>
      <c r="BS26" s="512"/>
      <c r="BT26" s="512"/>
      <c r="BU26" s="512"/>
      <c r="BV26" s="512"/>
      <c r="BW26" s="512"/>
      <c r="BX26" s="512"/>
      <c r="BY26" s="512"/>
      <c r="BZ26" s="512"/>
      <c r="CA26" s="512"/>
      <c r="CB26" s="512"/>
      <c r="CC26" s="512"/>
      <c r="CD26" s="512"/>
      <c r="CE26" s="512"/>
      <c r="CF26" s="512"/>
      <c r="CG26" s="512"/>
      <c r="CH26" s="512"/>
      <c r="CI26" s="512"/>
      <c r="CJ26" s="512"/>
      <c r="CK26" s="512"/>
      <c r="CL26" s="512"/>
      <c r="CM26" s="512"/>
      <c r="CN26" s="527"/>
    </row>
    <row r="27" spans="2:92">
      <c r="B27" s="615"/>
      <c r="C27" s="512"/>
      <c r="D27" s="512"/>
      <c r="E27" s="512"/>
      <c r="F27" s="512"/>
      <c r="G27" s="512"/>
      <c r="H27" s="512"/>
      <c r="I27" s="512"/>
      <c r="J27" s="512"/>
      <c r="K27" s="512"/>
      <c r="L27" s="512"/>
      <c r="M27" s="512"/>
      <c r="N27" s="512"/>
      <c r="O27" s="512"/>
      <c r="P27" s="512"/>
      <c r="Q27" s="512"/>
      <c r="R27" s="512"/>
      <c r="S27" s="512"/>
      <c r="T27" s="512"/>
      <c r="U27" s="512"/>
      <c r="V27" s="512"/>
      <c r="W27" s="512"/>
      <c r="X27" s="512"/>
      <c r="Y27" s="512"/>
      <c r="Z27" s="512"/>
      <c r="AA27" s="512"/>
      <c r="AB27" s="512"/>
      <c r="AC27" s="512"/>
      <c r="AD27" s="512"/>
      <c r="AE27" s="512"/>
      <c r="AF27" s="512"/>
      <c r="AG27" s="512"/>
      <c r="AH27" s="512"/>
      <c r="AI27" s="512"/>
      <c r="AJ27" s="512"/>
      <c r="AK27" s="512"/>
      <c r="AL27" s="512"/>
      <c r="AM27" s="512"/>
      <c r="AN27" s="512"/>
      <c r="AO27" s="512"/>
      <c r="AP27" s="512"/>
      <c r="AQ27" s="512"/>
      <c r="AR27" s="512"/>
      <c r="AS27" s="512"/>
      <c r="AT27" s="527"/>
      <c r="AV27" s="615"/>
      <c r="AW27" s="512"/>
      <c r="AX27" s="512"/>
      <c r="AY27" s="512"/>
      <c r="AZ27" s="512"/>
      <c r="BA27" s="512"/>
      <c r="BB27" s="512"/>
      <c r="BC27" s="512"/>
      <c r="BD27" s="512"/>
      <c r="BE27" s="512"/>
      <c r="BF27" s="512"/>
      <c r="BG27" s="512"/>
      <c r="BH27" s="512"/>
      <c r="BI27" s="512"/>
      <c r="BJ27" s="512"/>
      <c r="BK27" s="512"/>
      <c r="BL27" s="512"/>
      <c r="BM27" s="512"/>
      <c r="BN27" s="512"/>
      <c r="BO27" s="512"/>
      <c r="BP27" s="512"/>
      <c r="BQ27" s="512"/>
      <c r="BR27" s="512"/>
      <c r="BS27" s="512"/>
      <c r="BT27" s="512"/>
      <c r="BU27" s="512"/>
      <c r="BV27" s="512"/>
      <c r="BW27" s="512"/>
      <c r="BX27" s="512"/>
      <c r="BY27" s="512"/>
      <c r="BZ27" s="512"/>
      <c r="CA27" s="512"/>
      <c r="CB27" s="512"/>
      <c r="CC27" s="512"/>
      <c r="CD27" s="512"/>
      <c r="CE27" s="512"/>
      <c r="CF27" s="512"/>
      <c r="CG27" s="512"/>
      <c r="CH27" s="512"/>
      <c r="CI27" s="512"/>
      <c r="CJ27" s="512"/>
      <c r="CK27" s="512"/>
      <c r="CL27" s="512"/>
      <c r="CM27" s="512"/>
      <c r="CN27" s="527"/>
    </row>
    <row r="28" spans="2:92">
      <c r="B28" s="615"/>
      <c r="C28" s="512"/>
      <c r="D28" s="512"/>
      <c r="E28" s="512"/>
      <c r="F28" s="512"/>
      <c r="G28" s="512"/>
      <c r="H28" s="512"/>
      <c r="I28" s="512"/>
      <c r="J28" s="512"/>
      <c r="K28" s="512"/>
      <c r="L28" s="512"/>
      <c r="M28" s="512"/>
      <c r="N28" s="512"/>
      <c r="O28" s="512"/>
      <c r="P28" s="512"/>
      <c r="Q28" s="512"/>
      <c r="R28" s="512"/>
      <c r="S28" s="512"/>
      <c r="T28" s="512"/>
      <c r="U28" s="512"/>
      <c r="V28" s="512"/>
      <c r="W28" s="512"/>
      <c r="X28" s="512"/>
      <c r="Y28" s="512"/>
      <c r="Z28" s="512"/>
      <c r="AA28" s="512"/>
      <c r="AB28" s="512"/>
      <c r="AC28" s="512"/>
      <c r="AD28" s="512"/>
      <c r="AE28" s="512"/>
      <c r="AF28" s="512"/>
      <c r="AG28" s="512"/>
      <c r="AH28" s="512"/>
      <c r="AI28" s="512"/>
      <c r="AJ28" s="512"/>
      <c r="AK28" s="512"/>
      <c r="AL28" s="512"/>
      <c r="AM28" s="512"/>
      <c r="AN28" s="512"/>
      <c r="AO28" s="512"/>
      <c r="AP28" s="512"/>
      <c r="AQ28" s="512"/>
      <c r="AR28" s="512"/>
      <c r="AS28" s="512"/>
      <c r="AT28" s="527"/>
      <c r="AV28" s="615"/>
      <c r="AW28" s="512"/>
      <c r="AX28" s="512"/>
      <c r="AY28" s="512"/>
      <c r="AZ28" s="512"/>
      <c r="BA28" s="512"/>
      <c r="BB28" s="512"/>
      <c r="BC28" s="512"/>
      <c r="BD28" s="512"/>
      <c r="BE28" s="512"/>
      <c r="BF28" s="512"/>
      <c r="BG28" s="512"/>
      <c r="BH28" s="512"/>
      <c r="BI28" s="512"/>
      <c r="BJ28" s="512"/>
      <c r="BK28" s="512"/>
      <c r="BL28" s="512"/>
      <c r="BM28" s="512"/>
      <c r="BN28" s="512"/>
      <c r="BO28" s="512"/>
      <c r="BP28" s="512"/>
      <c r="BQ28" s="512"/>
      <c r="BR28" s="512"/>
      <c r="BS28" s="512"/>
      <c r="BT28" s="512"/>
      <c r="BU28" s="512"/>
      <c r="BV28" s="512"/>
      <c r="BW28" s="512"/>
      <c r="BX28" s="512"/>
      <c r="BY28" s="512"/>
      <c r="BZ28" s="512"/>
      <c r="CA28" s="512"/>
      <c r="CB28" s="512"/>
      <c r="CC28" s="512"/>
      <c r="CD28" s="512"/>
      <c r="CE28" s="512"/>
      <c r="CF28" s="512"/>
      <c r="CG28" s="512"/>
      <c r="CH28" s="512"/>
      <c r="CI28" s="512"/>
      <c r="CJ28" s="512"/>
      <c r="CK28" s="512"/>
      <c r="CL28" s="512"/>
      <c r="CM28" s="512"/>
      <c r="CN28" s="527"/>
    </row>
    <row r="29" spans="2:92">
      <c r="B29" s="615"/>
      <c r="C29" s="512"/>
      <c r="D29" s="512"/>
      <c r="E29" s="512"/>
      <c r="F29" s="512"/>
      <c r="G29" s="512"/>
      <c r="H29" s="512"/>
      <c r="I29" s="512"/>
      <c r="J29" s="512"/>
      <c r="K29" s="512"/>
      <c r="L29" s="512"/>
      <c r="M29" s="512"/>
      <c r="N29" s="512"/>
      <c r="O29" s="512"/>
      <c r="P29" s="512"/>
      <c r="Q29" s="512"/>
      <c r="R29" s="512"/>
      <c r="S29" s="512"/>
      <c r="T29" s="512"/>
      <c r="U29" s="512"/>
      <c r="V29" s="512"/>
      <c r="W29" s="512"/>
      <c r="X29" s="512"/>
      <c r="Y29" s="512"/>
      <c r="Z29" s="512"/>
      <c r="AA29" s="512"/>
      <c r="AB29" s="512"/>
      <c r="AC29" s="512"/>
      <c r="AD29" s="512"/>
      <c r="AE29" s="512"/>
      <c r="AF29" s="512"/>
      <c r="AG29" s="512"/>
      <c r="AH29" s="512"/>
      <c r="AI29" s="512"/>
      <c r="AJ29" s="512"/>
      <c r="AK29" s="512"/>
      <c r="AL29" s="512"/>
      <c r="AM29" s="512"/>
      <c r="AN29" s="512"/>
      <c r="AO29" s="512"/>
      <c r="AP29" s="512"/>
      <c r="AQ29" s="512"/>
      <c r="AR29" s="512"/>
      <c r="AS29" s="512"/>
      <c r="AT29" s="527"/>
      <c r="AV29" s="615"/>
      <c r="AW29" s="512"/>
      <c r="AX29" s="512"/>
      <c r="AY29" s="512"/>
      <c r="AZ29" s="512"/>
      <c r="BA29" s="512"/>
      <c r="BB29" s="512"/>
      <c r="BC29" s="512"/>
      <c r="BD29" s="512"/>
      <c r="BE29" s="512"/>
      <c r="BF29" s="512"/>
      <c r="BG29" s="512"/>
      <c r="BH29" s="512"/>
      <c r="BI29" s="512"/>
      <c r="BJ29" s="512"/>
      <c r="BK29" s="512"/>
      <c r="BL29" s="512"/>
      <c r="BM29" s="512"/>
      <c r="BN29" s="512"/>
      <c r="BO29" s="512"/>
      <c r="BP29" s="512"/>
      <c r="BQ29" s="512"/>
      <c r="BR29" s="512"/>
      <c r="BS29" s="512"/>
      <c r="BT29" s="512"/>
      <c r="BU29" s="512"/>
      <c r="BV29" s="512"/>
      <c r="BW29" s="512"/>
      <c r="BX29" s="512"/>
      <c r="BY29" s="512"/>
      <c r="BZ29" s="512"/>
      <c r="CA29" s="512"/>
      <c r="CB29" s="512"/>
      <c r="CC29" s="512"/>
      <c r="CD29" s="512"/>
      <c r="CE29" s="512"/>
      <c r="CF29" s="512"/>
      <c r="CG29" s="512"/>
      <c r="CH29" s="512"/>
      <c r="CI29" s="512"/>
      <c r="CJ29" s="512"/>
      <c r="CK29" s="512"/>
      <c r="CL29" s="512"/>
      <c r="CM29" s="512"/>
      <c r="CN29" s="527"/>
    </row>
    <row r="30" spans="2:92">
      <c r="B30" s="615"/>
      <c r="C30" s="512"/>
      <c r="D30" s="512"/>
      <c r="E30" s="512"/>
      <c r="F30" s="512"/>
      <c r="G30" s="512"/>
      <c r="H30" s="512"/>
      <c r="I30" s="512"/>
      <c r="J30" s="512"/>
      <c r="K30" s="512"/>
      <c r="L30" s="512"/>
      <c r="M30" s="512"/>
      <c r="N30" s="512"/>
      <c r="O30" s="512"/>
      <c r="P30" s="512"/>
      <c r="Q30" s="512"/>
      <c r="R30" s="512"/>
      <c r="S30" s="512"/>
      <c r="T30" s="512"/>
      <c r="U30" s="512"/>
      <c r="V30" s="512"/>
      <c r="W30" s="512"/>
      <c r="X30" s="512"/>
      <c r="Y30" s="512"/>
      <c r="Z30" s="512"/>
      <c r="AA30" s="512"/>
      <c r="AB30" s="512"/>
      <c r="AC30" s="512"/>
      <c r="AD30" s="512"/>
      <c r="AE30" s="512"/>
      <c r="AF30" s="512"/>
      <c r="AG30" s="512"/>
      <c r="AH30" s="512"/>
      <c r="AI30" s="512"/>
      <c r="AJ30" s="512"/>
      <c r="AK30" s="512"/>
      <c r="AL30" s="512"/>
      <c r="AM30" s="512"/>
      <c r="AN30" s="512"/>
      <c r="AO30" s="512"/>
      <c r="AP30" s="512"/>
      <c r="AQ30" s="512"/>
      <c r="AR30" s="512"/>
      <c r="AS30" s="512"/>
      <c r="AT30" s="527"/>
      <c r="AV30" s="615"/>
      <c r="AW30" s="512"/>
      <c r="AX30" s="512"/>
      <c r="AY30" s="512"/>
      <c r="AZ30" s="512"/>
      <c r="BA30" s="512"/>
      <c r="BB30" s="512"/>
      <c r="BC30" s="512"/>
      <c r="BD30" s="512"/>
      <c r="BE30" s="512"/>
      <c r="BF30" s="512"/>
      <c r="BG30" s="512"/>
      <c r="BH30" s="512"/>
      <c r="BI30" s="512"/>
      <c r="BJ30" s="512"/>
      <c r="BK30" s="512"/>
      <c r="BL30" s="512"/>
      <c r="BM30" s="512"/>
      <c r="BN30" s="512"/>
      <c r="BO30" s="512"/>
      <c r="BP30" s="512"/>
      <c r="BQ30" s="512"/>
      <c r="BR30" s="512"/>
      <c r="BS30" s="512"/>
      <c r="BT30" s="512"/>
      <c r="BU30" s="512"/>
      <c r="BV30" s="512"/>
      <c r="BW30" s="512"/>
      <c r="BX30" s="512"/>
      <c r="BY30" s="512"/>
      <c r="BZ30" s="512"/>
      <c r="CA30" s="512"/>
      <c r="CB30" s="512"/>
      <c r="CC30" s="512"/>
      <c r="CD30" s="512"/>
      <c r="CE30" s="512"/>
      <c r="CF30" s="512"/>
      <c r="CG30" s="512"/>
      <c r="CH30" s="512"/>
      <c r="CI30" s="512"/>
      <c r="CJ30" s="512"/>
      <c r="CK30" s="512"/>
      <c r="CL30" s="512"/>
      <c r="CM30" s="512"/>
      <c r="CN30" s="527"/>
    </row>
    <row r="31" spans="2:92">
      <c r="B31" s="615"/>
      <c r="C31" s="512"/>
      <c r="D31" s="512"/>
      <c r="E31" s="512"/>
      <c r="F31" s="512"/>
      <c r="G31" s="512"/>
      <c r="H31" s="512"/>
      <c r="I31" s="512"/>
      <c r="J31" s="512"/>
      <c r="K31" s="512"/>
      <c r="L31" s="512"/>
      <c r="M31" s="512"/>
      <c r="N31" s="512"/>
      <c r="O31" s="512"/>
      <c r="P31" s="512"/>
      <c r="Q31" s="512"/>
      <c r="R31" s="512"/>
      <c r="S31" s="512"/>
      <c r="T31" s="512"/>
      <c r="U31" s="512"/>
      <c r="V31" s="512"/>
      <c r="W31" s="512"/>
      <c r="X31" s="512"/>
      <c r="Y31" s="512"/>
      <c r="Z31" s="512"/>
      <c r="AA31" s="512"/>
      <c r="AB31" s="512"/>
      <c r="AC31" s="512"/>
      <c r="AD31" s="512"/>
      <c r="AE31" s="512"/>
      <c r="AF31" s="512"/>
      <c r="AG31" s="512"/>
      <c r="AH31" s="512"/>
      <c r="AI31" s="512"/>
      <c r="AJ31" s="512"/>
      <c r="AK31" s="512"/>
      <c r="AL31" s="512"/>
      <c r="AM31" s="512"/>
      <c r="AN31" s="512"/>
      <c r="AO31" s="512"/>
      <c r="AP31" s="512"/>
      <c r="AQ31" s="512"/>
      <c r="AR31" s="512"/>
      <c r="AS31" s="512"/>
      <c r="AT31" s="527"/>
      <c r="AV31" s="615"/>
      <c r="AW31" s="512"/>
      <c r="AX31" s="512"/>
      <c r="AY31" s="512"/>
      <c r="AZ31" s="512"/>
      <c r="BA31" s="512"/>
      <c r="BB31" s="512"/>
      <c r="BC31" s="512"/>
      <c r="BD31" s="512"/>
      <c r="BE31" s="512"/>
      <c r="BF31" s="512"/>
      <c r="BG31" s="512"/>
      <c r="BH31" s="512"/>
      <c r="BI31" s="512"/>
      <c r="BJ31" s="512"/>
      <c r="BK31" s="512"/>
      <c r="BL31" s="512"/>
      <c r="BM31" s="512"/>
      <c r="BN31" s="512"/>
      <c r="BO31" s="512"/>
      <c r="BP31" s="512"/>
      <c r="BQ31" s="512"/>
      <c r="BR31" s="512"/>
      <c r="BS31" s="512"/>
      <c r="BT31" s="512"/>
      <c r="BU31" s="512"/>
      <c r="BV31" s="512"/>
      <c r="BW31" s="512"/>
      <c r="BX31" s="512"/>
      <c r="BY31" s="512"/>
      <c r="BZ31" s="512"/>
      <c r="CA31" s="512"/>
      <c r="CB31" s="512"/>
      <c r="CC31" s="512"/>
      <c r="CD31" s="512"/>
      <c r="CE31" s="512"/>
      <c r="CF31" s="512"/>
      <c r="CG31" s="512"/>
      <c r="CH31" s="512"/>
      <c r="CI31" s="512"/>
      <c r="CJ31" s="512"/>
      <c r="CK31" s="512"/>
      <c r="CL31" s="512"/>
      <c r="CM31" s="512"/>
      <c r="CN31" s="527"/>
    </row>
    <row r="32" spans="2:92">
      <c r="B32" s="615"/>
      <c r="C32" s="512"/>
      <c r="D32" s="512"/>
      <c r="E32" s="512"/>
      <c r="F32" s="512"/>
      <c r="G32" s="512"/>
      <c r="H32" s="512"/>
      <c r="I32" s="512"/>
      <c r="J32" s="512"/>
      <c r="K32" s="512"/>
      <c r="L32" s="512"/>
      <c r="M32" s="512"/>
      <c r="N32" s="512"/>
      <c r="O32" s="512"/>
      <c r="P32" s="512"/>
      <c r="Q32" s="512"/>
      <c r="R32" s="512"/>
      <c r="S32" s="512"/>
      <c r="T32" s="512"/>
      <c r="U32" s="512"/>
      <c r="V32" s="512"/>
      <c r="W32" s="512"/>
      <c r="X32" s="512"/>
      <c r="Y32" s="512"/>
      <c r="Z32" s="512"/>
      <c r="AA32" s="512"/>
      <c r="AB32" s="512"/>
      <c r="AC32" s="512"/>
      <c r="AD32" s="512"/>
      <c r="AE32" s="512"/>
      <c r="AF32" s="512"/>
      <c r="AG32" s="512"/>
      <c r="AH32" s="512"/>
      <c r="AI32" s="512"/>
      <c r="AJ32" s="512"/>
      <c r="AK32" s="512"/>
      <c r="AL32" s="512"/>
      <c r="AM32" s="512"/>
      <c r="AN32" s="512"/>
      <c r="AO32" s="512"/>
      <c r="AP32" s="512"/>
      <c r="AQ32" s="512"/>
      <c r="AR32" s="512"/>
      <c r="AS32" s="512"/>
      <c r="AT32" s="527"/>
      <c r="AV32" s="615"/>
      <c r="AW32" s="512"/>
      <c r="AX32" s="512"/>
      <c r="AY32" s="512"/>
      <c r="AZ32" s="512"/>
      <c r="BA32" s="512"/>
      <c r="BB32" s="512"/>
      <c r="BC32" s="512"/>
      <c r="BD32" s="512"/>
      <c r="BE32" s="512"/>
      <c r="BF32" s="512"/>
      <c r="BG32" s="512"/>
      <c r="BH32" s="512"/>
      <c r="BI32" s="512"/>
      <c r="BJ32" s="512"/>
      <c r="BK32" s="512"/>
      <c r="BL32" s="512"/>
      <c r="BM32" s="512"/>
      <c r="BN32" s="512"/>
      <c r="BO32" s="512"/>
      <c r="BP32" s="512"/>
      <c r="BQ32" s="512"/>
      <c r="BR32" s="512"/>
      <c r="BS32" s="512"/>
      <c r="BT32" s="512"/>
      <c r="BU32" s="512"/>
      <c r="BV32" s="512"/>
      <c r="BW32" s="512"/>
      <c r="BX32" s="512"/>
      <c r="BY32" s="512"/>
      <c r="BZ32" s="512"/>
      <c r="CA32" s="512"/>
      <c r="CB32" s="512"/>
      <c r="CC32" s="512"/>
      <c r="CD32" s="512"/>
      <c r="CE32" s="512"/>
      <c r="CF32" s="512"/>
      <c r="CG32" s="512"/>
      <c r="CH32" s="512"/>
      <c r="CI32" s="512"/>
      <c r="CJ32" s="512"/>
      <c r="CK32" s="512"/>
      <c r="CL32" s="512"/>
      <c r="CM32" s="512"/>
      <c r="CN32" s="527"/>
    </row>
    <row r="33" spans="2:92">
      <c r="B33" s="615"/>
      <c r="C33" s="512"/>
      <c r="D33" s="512"/>
      <c r="E33" s="512"/>
      <c r="F33" s="512"/>
      <c r="G33" s="512"/>
      <c r="H33" s="512"/>
      <c r="I33" s="512"/>
      <c r="J33" s="512"/>
      <c r="K33" s="512"/>
      <c r="L33" s="512"/>
      <c r="M33" s="512"/>
      <c r="N33" s="512"/>
      <c r="O33" s="512"/>
      <c r="P33" s="512"/>
      <c r="Q33" s="512"/>
      <c r="R33" s="512"/>
      <c r="S33" s="512"/>
      <c r="T33" s="512"/>
      <c r="U33" s="512"/>
      <c r="V33" s="512"/>
      <c r="W33" s="512"/>
      <c r="X33" s="512"/>
      <c r="Y33" s="512"/>
      <c r="Z33" s="512"/>
      <c r="AA33" s="512"/>
      <c r="AB33" s="512"/>
      <c r="AC33" s="512"/>
      <c r="AD33" s="512"/>
      <c r="AE33" s="512"/>
      <c r="AF33" s="512"/>
      <c r="AG33" s="512"/>
      <c r="AH33" s="512"/>
      <c r="AI33" s="512"/>
      <c r="AJ33" s="512"/>
      <c r="AK33" s="512"/>
      <c r="AL33" s="512"/>
      <c r="AM33" s="512"/>
      <c r="AN33" s="512"/>
      <c r="AO33" s="512"/>
      <c r="AP33" s="512"/>
      <c r="AQ33" s="512"/>
      <c r="AR33" s="512"/>
      <c r="AS33" s="512"/>
      <c r="AT33" s="527"/>
      <c r="AV33" s="615"/>
      <c r="AW33" s="512"/>
      <c r="AX33" s="512"/>
      <c r="AY33" s="512"/>
      <c r="AZ33" s="512"/>
      <c r="BA33" s="512"/>
      <c r="BB33" s="512"/>
      <c r="BC33" s="512"/>
      <c r="BD33" s="512"/>
      <c r="BE33" s="512"/>
      <c r="BF33" s="512"/>
      <c r="BG33" s="512"/>
      <c r="BH33" s="512"/>
      <c r="BI33" s="512"/>
      <c r="BJ33" s="512"/>
      <c r="BK33" s="512"/>
      <c r="BL33" s="512"/>
      <c r="BM33" s="512"/>
      <c r="BN33" s="512"/>
      <c r="BO33" s="512"/>
      <c r="BP33" s="512"/>
      <c r="BQ33" s="512"/>
      <c r="BR33" s="512"/>
      <c r="BS33" s="512"/>
      <c r="BT33" s="512"/>
      <c r="BU33" s="512"/>
      <c r="BV33" s="512"/>
      <c r="BW33" s="512"/>
      <c r="BX33" s="512"/>
      <c r="BY33" s="512"/>
      <c r="BZ33" s="512"/>
      <c r="CA33" s="512"/>
      <c r="CB33" s="512"/>
      <c r="CC33" s="512"/>
      <c r="CD33" s="512"/>
      <c r="CE33" s="512"/>
      <c r="CF33" s="512"/>
      <c r="CG33" s="512"/>
      <c r="CH33" s="512"/>
      <c r="CI33" s="512"/>
      <c r="CJ33" s="512"/>
      <c r="CK33" s="512"/>
      <c r="CL33" s="512"/>
      <c r="CM33" s="512"/>
      <c r="CN33" s="527"/>
    </row>
    <row r="34" spans="2:92">
      <c r="B34" s="615"/>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c r="AN34" s="512"/>
      <c r="AO34" s="512"/>
      <c r="AP34" s="512"/>
      <c r="AQ34" s="512"/>
      <c r="AR34" s="512"/>
      <c r="AS34" s="512"/>
      <c r="AT34" s="527"/>
      <c r="AV34" s="615"/>
      <c r="AW34" s="512"/>
      <c r="AX34" s="512"/>
      <c r="AY34" s="512"/>
      <c r="AZ34" s="512"/>
      <c r="BA34" s="512"/>
      <c r="BB34" s="512"/>
      <c r="BC34" s="512"/>
      <c r="BD34" s="512"/>
      <c r="BE34" s="512"/>
      <c r="BF34" s="512"/>
      <c r="BG34" s="512"/>
      <c r="BH34" s="512"/>
      <c r="BI34" s="512"/>
      <c r="BJ34" s="512"/>
      <c r="BK34" s="512"/>
      <c r="BL34" s="512"/>
      <c r="BM34" s="512"/>
      <c r="BN34" s="512"/>
      <c r="BO34" s="512"/>
      <c r="BP34" s="512"/>
      <c r="BQ34" s="512"/>
      <c r="BR34" s="512"/>
      <c r="BS34" s="512"/>
      <c r="BT34" s="512"/>
      <c r="BU34" s="512"/>
      <c r="BV34" s="512"/>
      <c r="BW34" s="512"/>
      <c r="BX34" s="512"/>
      <c r="BY34" s="512"/>
      <c r="BZ34" s="512"/>
      <c r="CA34" s="512"/>
      <c r="CB34" s="512"/>
      <c r="CC34" s="512"/>
      <c r="CD34" s="512"/>
      <c r="CE34" s="512"/>
      <c r="CF34" s="512"/>
      <c r="CG34" s="512"/>
      <c r="CH34" s="512"/>
      <c r="CI34" s="512"/>
      <c r="CJ34" s="512"/>
      <c r="CK34" s="512"/>
      <c r="CL34" s="512"/>
      <c r="CM34" s="512"/>
      <c r="CN34" s="527"/>
    </row>
    <row r="35" spans="2:92">
      <c r="B35" s="615"/>
      <c r="C35" s="512"/>
      <c r="D35" s="512"/>
      <c r="E35" s="512"/>
      <c r="F35" s="512"/>
      <c r="G35" s="512"/>
      <c r="H35" s="512"/>
      <c r="I35" s="512"/>
      <c r="J35" s="512"/>
      <c r="K35" s="512"/>
      <c r="L35" s="512"/>
      <c r="M35" s="512"/>
      <c r="N35" s="512"/>
      <c r="O35" s="512"/>
      <c r="P35" s="512"/>
      <c r="Q35" s="512"/>
      <c r="R35" s="512"/>
      <c r="S35" s="512"/>
      <c r="T35" s="512"/>
      <c r="U35" s="512"/>
      <c r="V35" s="512"/>
      <c r="W35" s="512"/>
      <c r="X35" s="512"/>
      <c r="Y35" s="512"/>
      <c r="Z35" s="512"/>
      <c r="AA35" s="512"/>
      <c r="AB35" s="512"/>
      <c r="AC35" s="512"/>
      <c r="AD35" s="512"/>
      <c r="AE35" s="512"/>
      <c r="AF35" s="512"/>
      <c r="AG35" s="512"/>
      <c r="AH35" s="512"/>
      <c r="AI35" s="512"/>
      <c r="AJ35" s="512"/>
      <c r="AK35" s="512"/>
      <c r="AL35" s="512"/>
      <c r="AM35" s="512"/>
      <c r="AN35" s="512"/>
      <c r="AO35" s="512"/>
      <c r="AP35" s="512"/>
      <c r="AQ35" s="512"/>
      <c r="AR35" s="512"/>
      <c r="AS35" s="512"/>
      <c r="AT35" s="527"/>
      <c r="AV35" s="615"/>
      <c r="AW35" s="512"/>
      <c r="AX35" s="512"/>
      <c r="AY35" s="512"/>
      <c r="AZ35" s="512"/>
      <c r="BA35" s="512"/>
      <c r="BB35" s="512"/>
      <c r="BC35" s="512"/>
      <c r="BD35" s="512"/>
      <c r="BE35" s="512"/>
      <c r="BF35" s="512"/>
      <c r="BG35" s="512"/>
      <c r="BH35" s="512"/>
      <c r="BI35" s="512"/>
      <c r="BJ35" s="512"/>
      <c r="BK35" s="512"/>
      <c r="BL35" s="512"/>
      <c r="BM35" s="512"/>
      <c r="BN35" s="512"/>
      <c r="BO35" s="512"/>
      <c r="BP35" s="512"/>
      <c r="BQ35" s="512"/>
      <c r="BR35" s="512"/>
      <c r="BS35" s="512"/>
      <c r="BT35" s="512"/>
      <c r="BU35" s="512"/>
      <c r="BV35" s="512"/>
      <c r="BW35" s="512"/>
      <c r="BX35" s="512"/>
      <c r="BY35" s="512"/>
      <c r="BZ35" s="512"/>
      <c r="CA35" s="512"/>
      <c r="CB35" s="512"/>
      <c r="CC35" s="512"/>
      <c r="CD35" s="512"/>
      <c r="CE35" s="512"/>
      <c r="CF35" s="512"/>
      <c r="CG35" s="512"/>
      <c r="CH35" s="512"/>
      <c r="CI35" s="512"/>
      <c r="CJ35" s="512"/>
      <c r="CK35" s="512"/>
      <c r="CL35" s="512"/>
      <c r="CM35" s="512"/>
      <c r="CN35" s="527"/>
    </row>
    <row r="36" spans="2:92">
      <c r="B36" s="615"/>
      <c r="C36" s="512"/>
      <c r="D36" s="512"/>
      <c r="E36" s="512"/>
      <c r="F36" s="512"/>
      <c r="G36" s="512"/>
      <c r="H36" s="512"/>
      <c r="I36" s="512"/>
      <c r="J36" s="512"/>
      <c r="K36" s="512"/>
      <c r="L36" s="512"/>
      <c r="M36" s="512"/>
      <c r="N36" s="512"/>
      <c r="O36" s="512"/>
      <c r="P36" s="512"/>
      <c r="Q36" s="512"/>
      <c r="R36" s="512"/>
      <c r="S36" s="512"/>
      <c r="T36" s="512"/>
      <c r="U36" s="512"/>
      <c r="V36" s="512"/>
      <c r="W36" s="512"/>
      <c r="X36" s="512"/>
      <c r="Y36" s="512"/>
      <c r="Z36" s="512"/>
      <c r="AA36" s="512"/>
      <c r="AB36" s="512"/>
      <c r="AC36" s="512"/>
      <c r="AD36" s="512"/>
      <c r="AE36" s="512"/>
      <c r="AF36" s="512"/>
      <c r="AG36" s="512"/>
      <c r="AH36" s="512"/>
      <c r="AI36" s="512"/>
      <c r="AJ36" s="512"/>
      <c r="AK36" s="512"/>
      <c r="AL36" s="512"/>
      <c r="AM36" s="512"/>
      <c r="AN36" s="512"/>
      <c r="AO36" s="512"/>
      <c r="AP36" s="512"/>
      <c r="AQ36" s="512"/>
      <c r="AR36" s="512"/>
      <c r="AS36" s="512"/>
      <c r="AT36" s="527"/>
      <c r="AV36" s="615"/>
      <c r="AW36" s="512"/>
      <c r="AX36" s="512"/>
      <c r="AY36" s="512"/>
      <c r="AZ36" s="512"/>
      <c r="BA36" s="512"/>
      <c r="BB36" s="512"/>
      <c r="BC36" s="512"/>
      <c r="BD36" s="512"/>
      <c r="BE36" s="512"/>
      <c r="BF36" s="512"/>
      <c r="BG36" s="512"/>
      <c r="BH36" s="512"/>
      <c r="BI36" s="512"/>
      <c r="BJ36" s="512"/>
      <c r="BK36" s="512"/>
      <c r="BL36" s="512"/>
      <c r="BM36" s="512"/>
      <c r="BN36" s="512"/>
      <c r="BO36" s="512"/>
      <c r="BP36" s="512"/>
      <c r="BQ36" s="512"/>
      <c r="BR36" s="512"/>
      <c r="BS36" s="512"/>
      <c r="BT36" s="512"/>
      <c r="BU36" s="512"/>
      <c r="BV36" s="512"/>
      <c r="BW36" s="512"/>
      <c r="BX36" s="512"/>
      <c r="BY36" s="512"/>
      <c r="BZ36" s="512"/>
      <c r="CA36" s="512"/>
      <c r="CB36" s="512"/>
      <c r="CC36" s="512"/>
      <c r="CD36" s="512"/>
      <c r="CE36" s="512"/>
      <c r="CF36" s="512"/>
      <c r="CG36" s="512"/>
      <c r="CH36" s="512"/>
      <c r="CI36" s="512"/>
      <c r="CJ36" s="512"/>
      <c r="CK36" s="512"/>
      <c r="CL36" s="512"/>
      <c r="CM36" s="512"/>
      <c r="CN36" s="527"/>
    </row>
    <row r="37" spans="2:92">
      <c r="B37" s="615"/>
      <c r="C37" s="512"/>
      <c r="D37" s="512"/>
      <c r="E37" s="512"/>
      <c r="F37" s="512"/>
      <c r="G37" s="512"/>
      <c r="H37" s="512"/>
      <c r="I37" s="512"/>
      <c r="J37" s="512"/>
      <c r="K37" s="512"/>
      <c r="L37" s="512"/>
      <c r="M37" s="512"/>
      <c r="N37" s="512"/>
      <c r="O37" s="512"/>
      <c r="P37" s="512"/>
      <c r="Q37" s="512"/>
      <c r="R37" s="512"/>
      <c r="S37" s="512"/>
      <c r="T37" s="512"/>
      <c r="U37" s="512"/>
      <c r="V37" s="512"/>
      <c r="W37" s="512"/>
      <c r="X37" s="512"/>
      <c r="Y37" s="512"/>
      <c r="Z37" s="512"/>
      <c r="AA37" s="512"/>
      <c r="AB37" s="512"/>
      <c r="AC37" s="512"/>
      <c r="AD37" s="512"/>
      <c r="AE37" s="512"/>
      <c r="AF37" s="512"/>
      <c r="AG37" s="512"/>
      <c r="AH37" s="512"/>
      <c r="AI37" s="512"/>
      <c r="AJ37" s="512"/>
      <c r="AK37" s="512"/>
      <c r="AL37" s="512"/>
      <c r="AM37" s="512"/>
      <c r="AN37" s="512"/>
      <c r="AO37" s="512"/>
      <c r="AP37" s="512"/>
      <c r="AQ37" s="512"/>
      <c r="AR37" s="512"/>
      <c r="AS37" s="512"/>
      <c r="AT37" s="527"/>
      <c r="AV37" s="615"/>
      <c r="AW37" s="512"/>
      <c r="AX37" s="512"/>
      <c r="AY37" s="512"/>
      <c r="AZ37" s="512"/>
      <c r="BA37" s="512"/>
      <c r="BB37" s="512"/>
      <c r="BC37" s="512"/>
      <c r="BD37" s="512"/>
      <c r="BE37" s="512"/>
      <c r="BF37" s="512"/>
      <c r="BG37" s="512"/>
      <c r="BH37" s="512"/>
      <c r="BI37" s="512"/>
      <c r="BJ37" s="512"/>
      <c r="BK37" s="512"/>
      <c r="BL37" s="512"/>
      <c r="BM37" s="512"/>
      <c r="BN37" s="512"/>
      <c r="BO37" s="512"/>
      <c r="BP37" s="512"/>
      <c r="BQ37" s="512"/>
      <c r="BR37" s="512"/>
      <c r="BS37" s="512"/>
      <c r="BT37" s="512"/>
      <c r="BU37" s="512"/>
      <c r="BV37" s="512"/>
      <c r="BW37" s="512"/>
      <c r="BX37" s="512"/>
      <c r="BY37" s="512"/>
      <c r="BZ37" s="512"/>
      <c r="CA37" s="512"/>
      <c r="CB37" s="512"/>
      <c r="CC37" s="512"/>
      <c r="CD37" s="512"/>
      <c r="CE37" s="512"/>
      <c r="CF37" s="512"/>
      <c r="CG37" s="512"/>
      <c r="CH37" s="512"/>
      <c r="CI37" s="512"/>
      <c r="CJ37" s="512"/>
      <c r="CK37" s="512"/>
      <c r="CL37" s="512"/>
      <c r="CM37" s="512"/>
      <c r="CN37" s="527"/>
    </row>
    <row r="38" spans="2:92">
      <c r="B38" s="615"/>
      <c r="C38" s="512"/>
      <c r="D38" s="512"/>
      <c r="E38" s="512"/>
      <c r="F38" s="512"/>
      <c r="G38" s="512"/>
      <c r="H38" s="512"/>
      <c r="I38" s="512"/>
      <c r="J38" s="512"/>
      <c r="K38" s="512"/>
      <c r="L38" s="512"/>
      <c r="M38" s="512"/>
      <c r="N38" s="512"/>
      <c r="O38" s="512"/>
      <c r="P38" s="512"/>
      <c r="Q38" s="512"/>
      <c r="R38" s="512"/>
      <c r="S38" s="512"/>
      <c r="T38" s="512"/>
      <c r="U38" s="512"/>
      <c r="V38" s="512"/>
      <c r="W38" s="512"/>
      <c r="X38" s="512"/>
      <c r="Y38" s="512"/>
      <c r="Z38" s="512"/>
      <c r="AA38" s="512"/>
      <c r="AB38" s="512"/>
      <c r="AC38" s="512"/>
      <c r="AD38" s="512"/>
      <c r="AE38" s="512"/>
      <c r="AF38" s="512"/>
      <c r="AG38" s="512"/>
      <c r="AH38" s="512"/>
      <c r="AI38" s="512"/>
      <c r="AJ38" s="512"/>
      <c r="AK38" s="512"/>
      <c r="AL38" s="512"/>
      <c r="AM38" s="512"/>
      <c r="AN38" s="512"/>
      <c r="AO38" s="512"/>
      <c r="AP38" s="512"/>
      <c r="AQ38" s="512"/>
      <c r="AR38" s="512"/>
      <c r="AS38" s="512"/>
      <c r="AT38" s="527"/>
      <c r="AV38" s="615"/>
      <c r="AW38" s="512"/>
      <c r="AX38" s="512"/>
      <c r="AY38" s="512"/>
      <c r="AZ38" s="512"/>
      <c r="BA38" s="512"/>
      <c r="BB38" s="512"/>
      <c r="BC38" s="512"/>
      <c r="BD38" s="512"/>
      <c r="BE38" s="512"/>
      <c r="BF38" s="512"/>
      <c r="BG38" s="512"/>
      <c r="BH38" s="512"/>
      <c r="BI38" s="512"/>
      <c r="BJ38" s="512"/>
      <c r="BK38" s="512"/>
      <c r="BL38" s="512"/>
      <c r="BM38" s="512"/>
      <c r="BN38" s="512"/>
      <c r="BO38" s="512"/>
      <c r="BP38" s="512"/>
      <c r="BQ38" s="512"/>
      <c r="BR38" s="512"/>
      <c r="BS38" s="512"/>
      <c r="BT38" s="512"/>
      <c r="BU38" s="512"/>
      <c r="BV38" s="512"/>
      <c r="BW38" s="512"/>
      <c r="BX38" s="512"/>
      <c r="BY38" s="512"/>
      <c r="BZ38" s="512"/>
      <c r="CA38" s="512"/>
      <c r="CB38" s="512"/>
      <c r="CC38" s="512"/>
      <c r="CD38" s="512"/>
      <c r="CE38" s="512"/>
      <c r="CF38" s="512"/>
      <c r="CG38" s="512"/>
      <c r="CH38" s="512"/>
      <c r="CI38" s="512"/>
      <c r="CJ38" s="512"/>
      <c r="CK38" s="512"/>
      <c r="CL38" s="512"/>
      <c r="CM38" s="512"/>
      <c r="CN38" s="527"/>
    </row>
    <row r="39" spans="2:92">
      <c r="B39" s="615"/>
      <c r="C39" s="512"/>
      <c r="D39" s="512"/>
      <c r="E39" s="512"/>
      <c r="F39" s="512"/>
      <c r="G39" s="512"/>
      <c r="H39" s="512"/>
      <c r="I39" s="512"/>
      <c r="J39" s="512"/>
      <c r="K39" s="512"/>
      <c r="L39" s="512"/>
      <c r="M39" s="512"/>
      <c r="N39" s="512"/>
      <c r="O39" s="512"/>
      <c r="P39" s="512"/>
      <c r="Q39" s="512"/>
      <c r="R39" s="512"/>
      <c r="S39" s="512"/>
      <c r="T39" s="512"/>
      <c r="U39" s="512"/>
      <c r="V39" s="512"/>
      <c r="W39" s="512"/>
      <c r="X39" s="512"/>
      <c r="Y39" s="512"/>
      <c r="Z39" s="512"/>
      <c r="AA39" s="512"/>
      <c r="AB39" s="512"/>
      <c r="AC39" s="512"/>
      <c r="AD39" s="512"/>
      <c r="AE39" s="512"/>
      <c r="AF39" s="512"/>
      <c r="AG39" s="512"/>
      <c r="AH39" s="512"/>
      <c r="AI39" s="512"/>
      <c r="AJ39" s="512"/>
      <c r="AK39" s="512"/>
      <c r="AL39" s="512"/>
      <c r="AM39" s="512"/>
      <c r="AN39" s="512"/>
      <c r="AO39" s="512"/>
      <c r="AP39" s="512"/>
      <c r="AQ39" s="512"/>
      <c r="AR39" s="512"/>
      <c r="AS39" s="512"/>
      <c r="AT39" s="527"/>
      <c r="AV39" s="615"/>
      <c r="AW39" s="512"/>
      <c r="AX39" s="512"/>
      <c r="AY39" s="512"/>
      <c r="AZ39" s="512"/>
      <c r="BA39" s="512"/>
      <c r="BB39" s="512"/>
      <c r="BC39" s="512"/>
      <c r="BD39" s="512"/>
      <c r="BE39" s="512"/>
      <c r="BF39" s="512"/>
      <c r="BG39" s="512"/>
      <c r="BH39" s="512"/>
      <c r="BI39" s="512"/>
      <c r="BJ39" s="512"/>
      <c r="BK39" s="512"/>
      <c r="BL39" s="512"/>
      <c r="BM39" s="512"/>
      <c r="BN39" s="512"/>
      <c r="BO39" s="512"/>
      <c r="BP39" s="512"/>
      <c r="BQ39" s="512"/>
      <c r="BR39" s="512"/>
      <c r="BS39" s="512"/>
      <c r="BT39" s="512"/>
      <c r="BU39" s="512"/>
      <c r="BV39" s="512"/>
      <c r="BW39" s="512"/>
      <c r="BX39" s="512"/>
      <c r="BY39" s="512"/>
      <c r="BZ39" s="512"/>
      <c r="CA39" s="512"/>
      <c r="CB39" s="512"/>
      <c r="CC39" s="512"/>
      <c r="CD39" s="512"/>
      <c r="CE39" s="512"/>
      <c r="CF39" s="512"/>
      <c r="CG39" s="512"/>
      <c r="CH39" s="512"/>
      <c r="CI39" s="512"/>
      <c r="CJ39" s="512"/>
      <c r="CK39" s="512"/>
      <c r="CL39" s="512"/>
      <c r="CM39" s="512"/>
      <c r="CN39" s="527"/>
    </row>
    <row r="40" spans="2:92">
      <c r="B40" s="615"/>
      <c r="C40" s="512"/>
      <c r="D40" s="512"/>
      <c r="E40" s="512"/>
      <c r="F40" s="512"/>
      <c r="G40" s="512"/>
      <c r="H40" s="512"/>
      <c r="I40" s="512"/>
      <c r="J40" s="512"/>
      <c r="K40" s="512"/>
      <c r="L40" s="512"/>
      <c r="M40" s="512"/>
      <c r="N40" s="512"/>
      <c r="O40" s="512"/>
      <c r="P40" s="512"/>
      <c r="Q40" s="512"/>
      <c r="R40" s="512"/>
      <c r="S40" s="512"/>
      <c r="T40" s="512"/>
      <c r="U40" s="512"/>
      <c r="V40" s="512"/>
      <c r="W40" s="512"/>
      <c r="X40" s="512"/>
      <c r="Y40" s="512"/>
      <c r="Z40" s="512"/>
      <c r="AA40" s="512"/>
      <c r="AB40" s="512"/>
      <c r="AC40" s="512"/>
      <c r="AD40" s="512"/>
      <c r="AE40" s="512"/>
      <c r="AF40" s="512"/>
      <c r="AG40" s="512"/>
      <c r="AH40" s="512"/>
      <c r="AI40" s="512"/>
      <c r="AJ40" s="512"/>
      <c r="AK40" s="512"/>
      <c r="AL40" s="512"/>
      <c r="AM40" s="512"/>
      <c r="AN40" s="512"/>
      <c r="AO40" s="512"/>
      <c r="AP40" s="512"/>
      <c r="AQ40" s="512"/>
      <c r="AR40" s="512"/>
      <c r="AS40" s="512"/>
      <c r="AT40" s="527"/>
      <c r="AV40" s="615"/>
      <c r="AW40" s="512"/>
      <c r="AX40" s="512"/>
      <c r="AY40" s="512"/>
      <c r="AZ40" s="512"/>
      <c r="BA40" s="512"/>
      <c r="BB40" s="512"/>
      <c r="BC40" s="512"/>
      <c r="BD40" s="512"/>
      <c r="BE40" s="512"/>
      <c r="BF40" s="512"/>
      <c r="BG40" s="512"/>
      <c r="BH40" s="512"/>
      <c r="BI40" s="512"/>
      <c r="BJ40" s="512"/>
      <c r="BK40" s="512"/>
      <c r="BL40" s="512"/>
      <c r="BM40" s="512"/>
      <c r="BN40" s="512"/>
      <c r="BO40" s="512"/>
      <c r="BP40" s="512"/>
      <c r="BQ40" s="512"/>
      <c r="BR40" s="512"/>
      <c r="BS40" s="512"/>
      <c r="BT40" s="512"/>
      <c r="BU40" s="512"/>
      <c r="BV40" s="512"/>
      <c r="BW40" s="512"/>
      <c r="BX40" s="512"/>
      <c r="BY40" s="512"/>
      <c r="BZ40" s="512"/>
      <c r="CA40" s="512"/>
      <c r="CB40" s="512"/>
      <c r="CC40" s="512"/>
      <c r="CD40" s="512"/>
      <c r="CE40" s="512"/>
      <c r="CF40" s="512"/>
      <c r="CG40" s="512"/>
      <c r="CH40" s="512"/>
      <c r="CI40" s="512"/>
      <c r="CJ40" s="512"/>
      <c r="CK40" s="512"/>
      <c r="CL40" s="512"/>
      <c r="CM40" s="512"/>
      <c r="CN40" s="527"/>
    </row>
    <row r="41" spans="2:92">
      <c r="B41" s="615"/>
      <c r="C41" s="512"/>
      <c r="D41" s="512"/>
      <c r="E41" s="512"/>
      <c r="F41" s="512"/>
      <c r="G41" s="512"/>
      <c r="H41" s="512"/>
      <c r="I41" s="512"/>
      <c r="J41" s="512"/>
      <c r="K41" s="512"/>
      <c r="L41" s="512"/>
      <c r="M41" s="512"/>
      <c r="N41" s="512"/>
      <c r="O41" s="512"/>
      <c r="P41" s="512"/>
      <c r="Q41" s="512"/>
      <c r="R41" s="512"/>
      <c r="S41" s="512"/>
      <c r="T41" s="512"/>
      <c r="U41" s="512"/>
      <c r="V41" s="512"/>
      <c r="W41" s="512"/>
      <c r="X41" s="512"/>
      <c r="Y41" s="512"/>
      <c r="Z41" s="512"/>
      <c r="AA41" s="512"/>
      <c r="AB41" s="512"/>
      <c r="AC41" s="512"/>
      <c r="AD41" s="512"/>
      <c r="AE41" s="512"/>
      <c r="AF41" s="512"/>
      <c r="AG41" s="512"/>
      <c r="AH41" s="512"/>
      <c r="AI41" s="512"/>
      <c r="AJ41" s="512"/>
      <c r="AK41" s="512"/>
      <c r="AL41" s="512"/>
      <c r="AM41" s="512"/>
      <c r="AN41" s="512"/>
      <c r="AO41" s="512"/>
      <c r="AP41" s="512"/>
      <c r="AQ41" s="512"/>
      <c r="AR41" s="512"/>
      <c r="AS41" s="512"/>
      <c r="AT41" s="527"/>
      <c r="AV41" s="615"/>
      <c r="AW41" s="512"/>
      <c r="AX41" s="512"/>
      <c r="AY41" s="512"/>
      <c r="AZ41" s="512"/>
      <c r="BA41" s="512"/>
      <c r="BB41" s="512"/>
      <c r="BC41" s="512"/>
      <c r="BD41" s="512"/>
      <c r="BE41" s="512"/>
      <c r="BF41" s="512"/>
      <c r="BG41" s="512"/>
      <c r="BH41" s="512"/>
      <c r="BI41" s="512"/>
      <c r="BJ41" s="512"/>
      <c r="BK41" s="512"/>
      <c r="BL41" s="512"/>
      <c r="BM41" s="512"/>
      <c r="BN41" s="512"/>
      <c r="BO41" s="512"/>
      <c r="BP41" s="512"/>
      <c r="BQ41" s="512"/>
      <c r="BR41" s="512"/>
      <c r="BS41" s="512"/>
      <c r="BT41" s="512"/>
      <c r="BU41" s="512"/>
      <c r="BV41" s="512"/>
      <c r="BW41" s="512"/>
      <c r="BX41" s="512"/>
      <c r="BY41" s="512"/>
      <c r="BZ41" s="512"/>
      <c r="CA41" s="512"/>
      <c r="CB41" s="512"/>
      <c r="CC41" s="512"/>
      <c r="CD41" s="512"/>
      <c r="CE41" s="512"/>
      <c r="CF41" s="512"/>
      <c r="CG41" s="512"/>
      <c r="CH41" s="512"/>
      <c r="CI41" s="512"/>
      <c r="CJ41" s="512"/>
      <c r="CK41" s="512"/>
      <c r="CL41" s="512"/>
      <c r="CM41" s="512"/>
      <c r="CN41" s="527"/>
    </row>
    <row r="42" spans="2:92">
      <c r="B42" s="615"/>
      <c r="C42" s="512"/>
      <c r="D42" s="512"/>
      <c r="E42" s="512"/>
      <c r="F42" s="512"/>
      <c r="G42" s="512"/>
      <c r="H42" s="512"/>
      <c r="I42" s="512"/>
      <c r="J42" s="512"/>
      <c r="K42" s="512"/>
      <c r="L42" s="512"/>
      <c r="M42" s="512"/>
      <c r="N42" s="512"/>
      <c r="O42" s="512"/>
      <c r="P42" s="512"/>
      <c r="Q42" s="512"/>
      <c r="R42" s="512"/>
      <c r="S42" s="512"/>
      <c r="T42" s="512"/>
      <c r="U42" s="512"/>
      <c r="V42" s="512"/>
      <c r="W42" s="512"/>
      <c r="X42" s="512"/>
      <c r="Y42" s="512"/>
      <c r="Z42" s="512"/>
      <c r="AA42" s="512"/>
      <c r="AB42" s="512"/>
      <c r="AC42" s="512"/>
      <c r="AD42" s="512"/>
      <c r="AE42" s="512"/>
      <c r="AF42" s="512"/>
      <c r="AG42" s="512"/>
      <c r="AH42" s="512"/>
      <c r="AI42" s="512"/>
      <c r="AJ42" s="512"/>
      <c r="AK42" s="512"/>
      <c r="AL42" s="512"/>
      <c r="AM42" s="512"/>
      <c r="AN42" s="512"/>
      <c r="AO42" s="512"/>
      <c r="AP42" s="512"/>
      <c r="AQ42" s="512"/>
      <c r="AR42" s="512"/>
      <c r="AS42" s="512"/>
      <c r="AT42" s="527"/>
      <c r="AV42" s="615"/>
      <c r="AW42" s="512"/>
      <c r="AX42" s="512"/>
      <c r="AY42" s="512"/>
      <c r="AZ42" s="512"/>
      <c r="BA42" s="512"/>
      <c r="BB42" s="512"/>
      <c r="BC42" s="512"/>
      <c r="BD42" s="512"/>
      <c r="BE42" s="512"/>
      <c r="BF42" s="512"/>
      <c r="BG42" s="512"/>
      <c r="BH42" s="512"/>
      <c r="BI42" s="512"/>
      <c r="BJ42" s="512"/>
      <c r="BK42" s="512"/>
      <c r="BL42" s="512"/>
      <c r="BM42" s="512"/>
      <c r="BN42" s="512"/>
      <c r="BO42" s="512"/>
      <c r="BP42" s="512"/>
      <c r="BQ42" s="512"/>
      <c r="BR42" s="512"/>
      <c r="BS42" s="512"/>
      <c r="BT42" s="512"/>
      <c r="BU42" s="512"/>
      <c r="BV42" s="512"/>
      <c r="BW42" s="512"/>
      <c r="BX42" s="512"/>
      <c r="BY42" s="512"/>
      <c r="BZ42" s="512"/>
      <c r="CA42" s="512"/>
      <c r="CB42" s="512"/>
      <c r="CC42" s="512"/>
      <c r="CD42" s="512"/>
      <c r="CE42" s="512"/>
      <c r="CF42" s="512"/>
      <c r="CG42" s="512"/>
      <c r="CH42" s="512"/>
      <c r="CI42" s="512"/>
      <c r="CJ42" s="512"/>
      <c r="CK42" s="512"/>
      <c r="CL42" s="512"/>
      <c r="CM42" s="512"/>
      <c r="CN42" s="527"/>
    </row>
    <row r="43" spans="2:92">
      <c r="B43" s="615"/>
      <c r="C43" s="512"/>
      <c r="D43" s="512"/>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2"/>
      <c r="AJ43" s="512"/>
      <c r="AK43" s="512"/>
      <c r="AL43" s="512"/>
      <c r="AM43" s="512"/>
      <c r="AN43" s="512"/>
      <c r="AO43" s="512"/>
      <c r="AP43" s="512"/>
      <c r="AQ43" s="512"/>
      <c r="AR43" s="512"/>
      <c r="AS43" s="512"/>
      <c r="AT43" s="527"/>
      <c r="AV43" s="615"/>
      <c r="AW43" s="512"/>
      <c r="AX43" s="512"/>
      <c r="AY43" s="512"/>
      <c r="AZ43" s="512"/>
      <c r="BA43" s="512"/>
      <c r="BB43" s="512"/>
      <c r="BC43" s="512"/>
      <c r="BD43" s="512"/>
      <c r="BE43" s="512"/>
      <c r="BF43" s="512"/>
      <c r="BG43" s="512"/>
      <c r="BH43" s="512"/>
      <c r="BI43" s="512"/>
      <c r="BJ43" s="512"/>
      <c r="BK43" s="512"/>
      <c r="BL43" s="512"/>
      <c r="BM43" s="512"/>
      <c r="BN43" s="512"/>
      <c r="BO43" s="512"/>
      <c r="BP43" s="512"/>
      <c r="BQ43" s="512"/>
      <c r="BR43" s="512"/>
      <c r="BS43" s="512"/>
      <c r="BT43" s="512"/>
      <c r="BU43" s="512"/>
      <c r="BV43" s="512"/>
      <c r="BW43" s="512"/>
      <c r="BX43" s="512"/>
      <c r="BY43" s="512"/>
      <c r="BZ43" s="512"/>
      <c r="CA43" s="512"/>
      <c r="CB43" s="512"/>
      <c r="CC43" s="512"/>
      <c r="CD43" s="512"/>
      <c r="CE43" s="512"/>
      <c r="CF43" s="512"/>
      <c r="CG43" s="512"/>
      <c r="CH43" s="512"/>
      <c r="CI43" s="512"/>
      <c r="CJ43" s="512"/>
      <c r="CK43" s="512"/>
      <c r="CL43" s="512"/>
      <c r="CM43" s="512"/>
      <c r="CN43" s="527"/>
    </row>
    <row r="44" spans="2:92">
      <c r="B44" s="615"/>
      <c r="C44" s="512"/>
      <c r="D44" s="512"/>
      <c r="E44" s="512"/>
      <c r="F44" s="512"/>
      <c r="G44" s="512"/>
      <c r="H44" s="512"/>
      <c r="I44" s="512"/>
      <c r="J44" s="512"/>
      <c r="K44" s="512"/>
      <c r="L44" s="512"/>
      <c r="M44" s="512"/>
      <c r="N44" s="512"/>
      <c r="O44" s="512"/>
      <c r="P44" s="512"/>
      <c r="Q44" s="512"/>
      <c r="R44" s="512"/>
      <c r="S44" s="512"/>
      <c r="T44" s="512"/>
      <c r="U44" s="512"/>
      <c r="V44" s="512"/>
      <c r="W44" s="512"/>
      <c r="X44" s="512"/>
      <c r="Y44" s="512"/>
      <c r="Z44" s="512"/>
      <c r="AA44" s="512"/>
      <c r="AB44" s="512"/>
      <c r="AC44" s="512"/>
      <c r="AD44" s="512"/>
      <c r="AE44" s="512"/>
      <c r="AF44" s="512"/>
      <c r="AG44" s="512"/>
      <c r="AH44" s="512"/>
      <c r="AI44" s="512"/>
      <c r="AJ44" s="512"/>
      <c r="AK44" s="512"/>
      <c r="AL44" s="512"/>
      <c r="AM44" s="512"/>
      <c r="AN44" s="512"/>
      <c r="AO44" s="512"/>
      <c r="AP44" s="512"/>
      <c r="AQ44" s="512"/>
      <c r="AR44" s="512"/>
      <c r="AS44" s="512"/>
      <c r="AT44" s="527"/>
      <c r="AV44" s="615"/>
      <c r="AW44" s="512"/>
      <c r="AX44" s="512"/>
      <c r="AY44" s="512"/>
      <c r="AZ44" s="512"/>
      <c r="BA44" s="512"/>
      <c r="BB44" s="512"/>
      <c r="BC44" s="512"/>
      <c r="BD44" s="512"/>
      <c r="BE44" s="512"/>
      <c r="BF44" s="512"/>
      <c r="BG44" s="512"/>
      <c r="BH44" s="512"/>
      <c r="BI44" s="512"/>
      <c r="BJ44" s="512"/>
      <c r="BK44" s="512"/>
      <c r="BL44" s="512"/>
      <c r="BM44" s="512"/>
      <c r="BN44" s="512"/>
      <c r="BO44" s="512"/>
      <c r="BP44" s="512"/>
      <c r="BQ44" s="512"/>
      <c r="BR44" s="512"/>
      <c r="BS44" s="512"/>
      <c r="BT44" s="512"/>
      <c r="BU44" s="512"/>
      <c r="BV44" s="512"/>
      <c r="BW44" s="512"/>
      <c r="BX44" s="512"/>
      <c r="BY44" s="512"/>
      <c r="BZ44" s="512"/>
      <c r="CA44" s="512"/>
      <c r="CB44" s="512"/>
      <c r="CC44" s="512"/>
      <c r="CD44" s="512"/>
      <c r="CE44" s="512"/>
      <c r="CF44" s="512"/>
      <c r="CG44" s="512"/>
      <c r="CH44" s="512"/>
      <c r="CI44" s="512"/>
      <c r="CJ44" s="512"/>
      <c r="CK44" s="512"/>
      <c r="CL44" s="512"/>
      <c r="CM44" s="512"/>
      <c r="CN44" s="527"/>
    </row>
    <row r="45" spans="2:92">
      <c r="B45" s="615"/>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2"/>
      <c r="AC45" s="512"/>
      <c r="AD45" s="512"/>
      <c r="AE45" s="512"/>
      <c r="AF45" s="512"/>
      <c r="AG45" s="512"/>
      <c r="AH45" s="512"/>
      <c r="AI45" s="512"/>
      <c r="AJ45" s="512"/>
      <c r="AK45" s="512"/>
      <c r="AL45" s="512"/>
      <c r="AM45" s="512"/>
      <c r="AN45" s="512"/>
      <c r="AO45" s="512"/>
      <c r="AP45" s="512"/>
      <c r="AQ45" s="512"/>
      <c r="AR45" s="512"/>
      <c r="AS45" s="512"/>
      <c r="AT45" s="527"/>
      <c r="AV45" s="615"/>
      <c r="AW45" s="512"/>
      <c r="AX45" s="512"/>
      <c r="AY45" s="512"/>
      <c r="AZ45" s="512"/>
      <c r="BA45" s="512"/>
      <c r="BB45" s="512"/>
      <c r="BC45" s="512"/>
      <c r="BD45" s="512"/>
      <c r="BE45" s="512"/>
      <c r="BF45" s="512"/>
      <c r="BG45" s="512"/>
      <c r="BH45" s="512"/>
      <c r="BI45" s="512"/>
      <c r="BJ45" s="512"/>
      <c r="BK45" s="512"/>
      <c r="BL45" s="512"/>
      <c r="BM45" s="512"/>
      <c r="BN45" s="512"/>
      <c r="BO45" s="512"/>
      <c r="BP45" s="512"/>
      <c r="BQ45" s="512"/>
      <c r="BR45" s="512"/>
      <c r="BS45" s="512"/>
      <c r="BT45" s="512"/>
      <c r="BU45" s="512"/>
      <c r="BV45" s="512"/>
      <c r="BW45" s="512"/>
      <c r="BX45" s="512"/>
      <c r="BY45" s="512"/>
      <c r="BZ45" s="512"/>
      <c r="CA45" s="512"/>
      <c r="CB45" s="512"/>
      <c r="CC45" s="512"/>
      <c r="CD45" s="512"/>
      <c r="CE45" s="512"/>
      <c r="CF45" s="512"/>
      <c r="CG45" s="512"/>
      <c r="CH45" s="512"/>
      <c r="CI45" s="512"/>
      <c r="CJ45" s="512"/>
      <c r="CK45" s="512"/>
      <c r="CL45" s="512"/>
      <c r="CM45" s="512"/>
      <c r="CN45" s="527"/>
    </row>
    <row r="46" spans="2:92">
      <c r="B46" s="615"/>
      <c r="C46" s="512"/>
      <c r="D46" s="512"/>
      <c r="E46" s="512"/>
      <c r="F46" s="512"/>
      <c r="G46" s="512"/>
      <c r="H46" s="512"/>
      <c r="I46" s="512"/>
      <c r="J46" s="512"/>
      <c r="K46" s="512"/>
      <c r="L46" s="512"/>
      <c r="M46" s="512"/>
      <c r="N46" s="512"/>
      <c r="O46" s="512"/>
      <c r="P46" s="512"/>
      <c r="Q46" s="512"/>
      <c r="R46" s="512"/>
      <c r="S46" s="512"/>
      <c r="T46" s="512"/>
      <c r="U46" s="512"/>
      <c r="V46" s="512"/>
      <c r="W46" s="512"/>
      <c r="X46" s="512"/>
      <c r="Y46" s="512"/>
      <c r="Z46" s="512"/>
      <c r="AA46" s="512"/>
      <c r="AB46" s="512"/>
      <c r="AC46" s="512"/>
      <c r="AD46" s="512"/>
      <c r="AE46" s="512"/>
      <c r="AF46" s="512"/>
      <c r="AG46" s="512"/>
      <c r="AH46" s="512"/>
      <c r="AI46" s="512"/>
      <c r="AJ46" s="512"/>
      <c r="AK46" s="512"/>
      <c r="AL46" s="512"/>
      <c r="AM46" s="512"/>
      <c r="AN46" s="512"/>
      <c r="AO46" s="512"/>
      <c r="AP46" s="512"/>
      <c r="AQ46" s="512"/>
      <c r="AR46" s="512"/>
      <c r="AS46" s="512"/>
      <c r="AT46" s="527"/>
      <c r="AV46" s="615"/>
      <c r="AW46" s="512"/>
      <c r="AX46" s="512"/>
      <c r="AY46" s="512"/>
      <c r="AZ46" s="512"/>
      <c r="BA46" s="512"/>
      <c r="BB46" s="512"/>
      <c r="BC46" s="512"/>
      <c r="BD46" s="512"/>
      <c r="BE46" s="512"/>
      <c r="BF46" s="512"/>
      <c r="BG46" s="512"/>
      <c r="BH46" s="512"/>
      <c r="BI46" s="512"/>
      <c r="BJ46" s="512"/>
      <c r="BK46" s="512"/>
      <c r="BL46" s="512"/>
      <c r="BM46" s="512"/>
      <c r="BN46" s="512"/>
      <c r="BO46" s="512"/>
      <c r="BP46" s="512"/>
      <c r="BQ46" s="512"/>
      <c r="BR46" s="512"/>
      <c r="BS46" s="512"/>
      <c r="BT46" s="512"/>
      <c r="BU46" s="512"/>
      <c r="BV46" s="512"/>
      <c r="BW46" s="512"/>
      <c r="BX46" s="512"/>
      <c r="BY46" s="512"/>
      <c r="BZ46" s="512"/>
      <c r="CA46" s="512"/>
      <c r="CB46" s="512"/>
      <c r="CC46" s="512"/>
      <c r="CD46" s="512"/>
      <c r="CE46" s="512"/>
      <c r="CF46" s="512"/>
      <c r="CG46" s="512"/>
      <c r="CH46" s="512"/>
      <c r="CI46" s="512"/>
      <c r="CJ46" s="512"/>
      <c r="CK46" s="512"/>
      <c r="CL46" s="512"/>
      <c r="CM46" s="512"/>
      <c r="CN46" s="527"/>
    </row>
    <row r="47" spans="2:92">
      <c r="B47" s="615"/>
      <c r="C47" s="512"/>
      <c r="D47" s="512"/>
      <c r="E47" s="512"/>
      <c r="F47" s="512"/>
      <c r="G47" s="512"/>
      <c r="H47" s="512"/>
      <c r="I47" s="512"/>
      <c r="J47" s="512"/>
      <c r="K47" s="512"/>
      <c r="L47" s="512"/>
      <c r="M47" s="512"/>
      <c r="N47" s="512"/>
      <c r="O47" s="512"/>
      <c r="P47" s="512"/>
      <c r="Q47" s="512"/>
      <c r="R47" s="512"/>
      <c r="S47" s="512"/>
      <c r="T47" s="512"/>
      <c r="U47" s="512"/>
      <c r="V47" s="512"/>
      <c r="W47" s="512"/>
      <c r="X47" s="512"/>
      <c r="Y47" s="512"/>
      <c r="Z47" s="512"/>
      <c r="AA47" s="512"/>
      <c r="AB47" s="512"/>
      <c r="AC47" s="512"/>
      <c r="AD47" s="512"/>
      <c r="AE47" s="512"/>
      <c r="AF47" s="512"/>
      <c r="AG47" s="512"/>
      <c r="AH47" s="512"/>
      <c r="AI47" s="512"/>
      <c r="AJ47" s="512"/>
      <c r="AK47" s="512"/>
      <c r="AL47" s="512"/>
      <c r="AM47" s="512"/>
      <c r="AN47" s="512"/>
      <c r="AO47" s="512"/>
      <c r="AP47" s="512"/>
      <c r="AQ47" s="512"/>
      <c r="AR47" s="512"/>
      <c r="AS47" s="512"/>
      <c r="AT47" s="527"/>
      <c r="AV47" s="615"/>
      <c r="AW47" s="512"/>
      <c r="AX47" s="512"/>
      <c r="AY47" s="512"/>
      <c r="AZ47" s="512"/>
      <c r="BA47" s="512"/>
      <c r="BB47" s="512"/>
      <c r="BC47" s="512"/>
      <c r="BD47" s="512"/>
      <c r="BE47" s="512"/>
      <c r="BF47" s="512"/>
      <c r="BG47" s="512"/>
      <c r="BH47" s="512"/>
      <c r="BI47" s="512"/>
      <c r="BJ47" s="512"/>
      <c r="BK47" s="512"/>
      <c r="BL47" s="512"/>
      <c r="BM47" s="512"/>
      <c r="BN47" s="512"/>
      <c r="BO47" s="512"/>
      <c r="BP47" s="512"/>
      <c r="BQ47" s="512"/>
      <c r="BR47" s="512"/>
      <c r="BS47" s="512"/>
      <c r="BT47" s="512"/>
      <c r="BU47" s="512"/>
      <c r="BV47" s="512"/>
      <c r="BW47" s="512"/>
      <c r="BX47" s="512"/>
      <c r="BY47" s="512"/>
      <c r="BZ47" s="512"/>
      <c r="CA47" s="512"/>
      <c r="CB47" s="512"/>
      <c r="CC47" s="512"/>
      <c r="CD47" s="512"/>
      <c r="CE47" s="512"/>
      <c r="CF47" s="512"/>
      <c r="CG47" s="512"/>
      <c r="CH47" s="512"/>
      <c r="CI47" s="512"/>
      <c r="CJ47" s="512"/>
      <c r="CK47" s="512"/>
      <c r="CL47" s="512"/>
      <c r="CM47" s="512"/>
      <c r="CN47" s="527"/>
    </row>
    <row r="48" spans="2:92">
      <c r="B48" s="615"/>
      <c r="C48" s="512"/>
      <c r="D48" s="512"/>
      <c r="E48" s="512"/>
      <c r="F48" s="512"/>
      <c r="G48" s="512"/>
      <c r="H48" s="512"/>
      <c r="I48" s="512"/>
      <c r="J48" s="512"/>
      <c r="K48" s="512"/>
      <c r="L48" s="512"/>
      <c r="M48" s="512"/>
      <c r="N48" s="512"/>
      <c r="O48" s="512"/>
      <c r="P48" s="512"/>
      <c r="Q48" s="512"/>
      <c r="R48" s="512"/>
      <c r="S48" s="512"/>
      <c r="T48" s="512"/>
      <c r="U48" s="512"/>
      <c r="V48" s="512"/>
      <c r="W48" s="512"/>
      <c r="X48" s="512"/>
      <c r="Y48" s="512"/>
      <c r="Z48" s="512"/>
      <c r="AA48" s="512"/>
      <c r="AB48" s="512"/>
      <c r="AC48" s="512"/>
      <c r="AD48" s="512"/>
      <c r="AE48" s="512"/>
      <c r="AF48" s="512"/>
      <c r="AG48" s="512"/>
      <c r="AH48" s="512"/>
      <c r="AI48" s="512"/>
      <c r="AJ48" s="512"/>
      <c r="AK48" s="512"/>
      <c r="AL48" s="512"/>
      <c r="AM48" s="512"/>
      <c r="AN48" s="512"/>
      <c r="AO48" s="512"/>
      <c r="AP48" s="512"/>
      <c r="AQ48" s="512"/>
      <c r="AR48" s="512"/>
      <c r="AS48" s="512"/>
      <c r="AT48" s="527"/>
      <c r="AV48" s="615"/>
      <c r="AW48" s="512"/>
      <c r="AX48" s="512"/>
      <c r="AY48" s="512"/>
      <c r="AZ48" s="512"/>
      <c r="BA48" s="512"/>
      <c r="BB48" s="512"/>
      <c r="BC48" s="512"/>
      <c r="BD48" s="512"/>
      <c r="BE48" s="512"/>
      <c r="BF48" s="512"/>
      <c r="BG48" s="512"/>
      <c r="BH48" s="512"/>
      <c r="BI48" s="512"/>
      <c r="BJ48" s="512"/>
      <c r="BK48" s="512"/>
      <c r="BL48" s="512"/>
      <c r="BM48" s="512"/>
      <c r="BN48" s="512"/>
      <c r="BO48" s="512"/>
      <c r="BP48" s="512"/>
      <c r="BQ48" s="512"/>
      <c r="BR48" s="512"/>
      <c r="BS48" s="512"/>
      <c r="BT48" s="512"/>
      <c r="BU48" s="512"/>
      <c r="BV48" s="512"/>
      <c r="BW48" s="512"/>
      <c r="BX48" s="512"/>
      <c r="BY48" s="512"/>
      <c r="BZ48" s="512"/>
      <c r="CA48" s="512"/>
      <c r="CB48" s="512"/>
      <c r="CC48" s="512"/>
      <c r="CD48" s="512"/>
      <c r="CE48" s="512"/>
      <c r="CF48" s="512"/>
      <c r="CG48" s="512"/>
      <c r="CH48" s="512"/>
      <c r="CI48" s="512"/>
      <c r="CJ48" s="512"/>
      <c r="CK48" s="512"/>
      <c r="CL48" s="512"/>
      <c r="CM48" s="512"/>
      <c r="CN48" s="527"/>
    </row>
    <row r="49" spans="2:92">
      <c r="B49" s="615"/>
      <c r="C49" s="512"/>
      <c r="D49" s="512"/>
      <c r="E49" s="512"/>
      <c r="F49" s="512"/>
      <c r="G49" s="512"/>
      <c r="H49" s="512"/>
      <c r="I49" s="512"/>
      <c r="J49" s="512"/>
      <c r="K49" s="512"/>
      <c r="L49" s="512"/>
      <c r="M49" s="512"/>
      <c r="N49" s="512"/>
      <c r="O49" s="512"/>
      <c r="P49" s="512"/>
      <c r="Q49" s="512"/>
      <c r="R49" s="512"/>
      <c r="S49" s="512"/>
      <c r="T49" s="512"/>
      <c r="U49" s="512"/>
      <c r="V49" s="512"/>
      <c r="W49" s="512"/>
      <c r="X49" s="512"/>
      <c r="Y49" s="512"/>
      <c r="Z49" s="512"/>
      <c r="AA49" s="512"/>
      <c r="AB49" s="512"/>
      <c r="AC49" s="512"/>
      <c r="AD49" s="512"/>
      <c r="AE49" s="512"/>
      <c r="AF49" s="512"/>
      <c r="AG49" s="512"/>
      <c r="AH49" s="512"/>
      <c r="AI49" s="512"/>
      <c r="AJ49" s="512"/>
      <c r="AK49" s="512"/>
      <c r="AL49" s="512"/>
      <c r="AM49" s="512"/>
      <c r="AN49" s="512"/>
      <c r="AO49" s="512"/>
      <c r="AP49" s="512"/>
      <c r="AQ49" s="512"/>
      <c r="AR49" s="512"/>
      <c r="AS49" s="512"/>
      <c r="AT49" s="527"/>
      <c r="AV49" s="615"/>
      <c r="AW49" s="512"/>
      <c r="AX49" s="512"/>
      <c r="AY49" s="512"/>
      <c r="AZ49" s="512"/>
      <c r="BA49" s="512"/>
      <c r="BB49" s="512"/>
      <c r="BC49" s="512"/>
      <c r="BD49" s="512"/>
      <c r="BE49" s="512"/>
      <c r="BF49" s="512"/>
      <c r="BG49" s="512"/>
      <c r="BH49" s="512"/>
      <c r="BI49" s="512"/>
      <c r="BJ49" s="512"/>
      <c r="BK49" s="512"/>
      <c r="BL49" s="512"/>
      <c r="BM49" s="512"/>
      <c r="BN49" s="512"/>
      <c r="BO49" s="512"/>
      <c r="BP49" s="512"/>
      <c r="BQ49" s="512"/>
      <c r="BR49" s="512"/>
      <c r="BS49" s="512"/>
      <c r="BT49" s="512"/>
      <c r="BU49" s="512"/>
      <c r="BV49" s="512"/>
      <c r="BW49" s="512"/>
      <c r="BX49" s="512"/>
      <c r="BY49" s="512"/>
      <c r="BZ49" s="512"/>
      <c r="CA49" s="512"/>
      <c r="CB49" s="512"/>
      <c r="CC49" s="512"/>
      <c r="CD49" s="512"/>
      <c r="CE49" s="512"/>
      <c r="CF49" s="512"/>
      <c r="CG49" s="512"/>
      <c r="CH49" s="512"/>
      <c r="CI49" s="512"/>
      <c r="CJ49" s="512"/>
      <c r="CK49" s="512"/>
      <c r="CL49" s="512"/>
      <c r="CM49" s="512"/>
      <c r="CN49" s="527"/>
    </row>
    <row r="50" spans="2:92" ht="14.7" thickBot="1">
      <c r="B50" s="648"/>
      <c r="C50" s="506"/>
      <c r="D50" s="506"/>
      <c r="E50" s="506"/>
      <c r="F50" s="506"/>
      <c r="G50" s="506"/>
      <c r="H50" s="506"/>
      <c r="I50" s="506"/>
      <c r="J50" s="506"/>
      <c r="K50" s="506"/>
      <c r="L50" s="506"/>
      <c r="M50" s="506"/>
      <c r="N50" s="506"/>
      <c r="O50" s="506"/>
      <c r="P50" s="506"/>
      <c r="Q50" s="506"/>
      <c r="R50" s="506"/>
      <c r="S50" s="506"/>
      <c r="T50" s="506"/>
      <c r="U50" s="506"/>
      <c r="V50" s="506"/>
      <c r="W50" s="506"/>
      <c r="X50" s="506"/>
      <c r="Y50" s="506"/>
      <c r="Z50" s="506"/>
      <c r="AA50" s="506"/>
      <c r="AB50" s="506"/>
      <c r="AC50" s="506"/>
      <c r="AD50" s="506"/>
      <c r="AE50" s="506"/>
      <c r="AF50" s="506"/>
      <c r="AG50" s="506"/>
      <c r="AH50" s="506"/>
      <c r="AI50" s="506"/>
      <c r="AJ50" s="506"/>
      <c r="AK50" s="506"/>
      <c r="AL50" s="506"/>
      <c r="AM50" s="506"/>
      <c r="AN50" s="506"/>
      <c r="AO50" s="506"/>
      <c r="AP50" s="506"/>
      <c r="AQ50" s="506"/>
      <c r="AR50" s="506"/>
      <c r="AS50" s="506"/>
      <c r="AT50" s="507"/>
      <c r="AV50" s="648"/>
      <c r="AW50" s="506"/>
      <c r="AX50" s="506"/>
      <c r="AY50" s="506"/>
      <c r="AZ50" s="506"/>
      <c r="BA50" s="506"/>
      <c r="BB50" s="506"/>
      <c r="BC50" s="506"/>
      <c r="BD50" s="506"/>
      <c r="BE50" s="506"/>
      <c r="BF50" s="506"/>
      <c r="BG50" s="506"/>
      <c r="BH50" s="506"/>
      <c r="BI50" s="506"/>
      <c r="BJ50" s="506"/>
      <c r="BK50" s="506"/>
      <c r="BL50" s="506"/>
      <c r="BM50" s="506"/>
      <c r="BN50" s="506"/>
      <c r="BO50" s="506"/>
      <c r="BP50" s="506"/>
      <c r="BQ50" s="506"/>
      <c r="BR50" s="506"/>
      <c r="BS50" s="506"/>
      <c r="BT50" s="506"/>
      <c r="BU50" s="506"/>
      <c r="BV50" s="506"/>
      <c r="BW50" s="506"/>
      <c r="BX50" s="506"/>
      <c r="BY50" s="506"/>
      <c r="BZ50" s="506"/>
      <c r="CA50" s="506"/>
      <c r="CB50" s="506"/>
      <c r="CC50" s="506"/>
      <c r="CD50" s="506"/>
      <c r="CE50" s="506"/>
      <c r="CF50" s="506"/>
      <c r="CG50" s="506"/>
      <c r="CH50" s="506"/>
      <c r="CI50" s="506"/>
      <c r="CJ50" s="506"/>
      <c r="CK50" s="506"/>
      <c r="CL50" s="506"/>
      <c r="CM50" s="506"/>
      <c r="CN50" s="507"/>
    </row>
    <row r="52" spans="2:92">
      <c r="B52" s="555" t="s">
        <v>294</v>
      </c>
      <c r="C52" s="556"/>
      <c r="D52" s="556"/>
      <c r="E52" s="556"/>
      <c r="F52" s="556"/>
      <c r="G52" s="556"/>
      <c r="H52" s="556"/>
      <c r="I52" s="556"/>
      <c r="J52" s="556"/>
      <c r="K52" s="556"/>
      <c r="L52" s="556"/>
      <c r="M52" s="556"/>
      <c r="N52" s="556"/>
      <c r="O52" s="556"/>
      <c r="P52" s="556"/>
      <c r="Q52" s="556"/>
      <c r="R52" s="556"/>
      <c r="S52" s="556"/>
      <c r="T52" s="556"/>
      <c r="U52" s="556"/>
      <c r="V52" s="556"/>
      <c r="W52" s="556"/>
      <c r="X52" s="556"/>
      <c r="Y52" s="556"/>
      <c r="Z52" s="556"/>
      <c r="AA52" s="556"/>
      <c r="AB52" s="556"/>
      <c r="AC52" s="556"/>
      <c r="AD52" s="556"/>
      <c r="AE52" s="556"/>
      <c r="AF52" s="556"/>
      <c r="AG52" s="556"/>
      <c r="AH52" s="556"/>
      <c r="AI52" s="556"/>
      <c r="AJ52" s="556"/>
      <c r="AK52" s="556"/>
      <c r="AL52" s="556"/>
      <c r="AM52" s="556"/>
      <c r="AN52" s="556"/>
      <c r="AO52" s="556"/>
      <c r="AP52" s="556"/>
      <c r="AQ52" s="556"/>
      <c r="AR52" s="556"/>
      <c r="AS52" s="556"/>
      <c r="AT52" s="556"/>
      <c r="AU52" s="556"/>
      <c r="AV52" s="556"/>
      <c r="AW52" s="556"/>
      <c r="AX52" s="556"/>
      <c r="AY52" s="556"/>
      <c r="AZ52" s="556"/>
      <c r="BA52" s="556"/>
      <c r="BB52" s="556"/>
      <c r="BC52" s="556"/>
      <c r="BD52" s="556"/>
      <c r="BE52" s="556"/>
      <c r="BF52" s="556"/>
      <c r="BG52" s="556"/>
      <c r="BH52" s="556"/>
      <c r="BI52" s="556"/>
      <c r="BJ52" s="556"/>
      <c r="BK52" s="556"/>
      <c r="BL52" s="556"/>
      <c r="BM52" s="556"/>
      <c r="BN52" s="556"/>
      <c r="BO52" s="556"/>
      <c r="BP52" s="556"/>
      <c r="BQ52" s="556"/>
      <c r="BR52" s="556"/>
      <c r="BS52" s="556"/>
      <c r="BT52" s="556"/>
      <c r="BU52" s="556"/>
      <c r="BV52" s="556"/>
      <c r="BW52" s="556"/>
      <c r="BX52" s="556"/>
      <c r="BY52" s="556"/>
      <c r="BZ52" s="556"/>
      <c r="CA52" s="556"/>
      <c r="CB52" s="556"/>
      <c r="CC52" s="556"/>
      <c r="CD52" s="556"/>
      <c r="CE52" s="556"/>
      <c r="CF52" s="556"/>
      <c r="CG52" s="556"/>
      <c r="CH52" s="556"/>
      <c r="CI52" s="556"/>
      <c r="CJ52" s="556"/>
      <c r="CK52" s="556"/>
      <c r="CL52" s="556"/>
      <c r="CM52" s="556"/>
      <c r="CN52" s="556"/>
    </row>
    <row r="53" spans="2:92">
      <c r="B53" s="556"/>
      <c r="C53" s="556"/>
      <c r="D53" s="556"/>
      <c r="E53" s="556"/>
      <c r="F53" s="556"/>
      <c r="G53" s="556"/>
      <c r="H53" s="556"/>
      <c r="I53" s="556"/>
      <c r="J53" s="556"/>
      <c r="K53" s="556"/>
      <c r="L53" s="556"/>
      <c r="M53" s="556"/>
      <c r="N53" s="556"/>
      <c r="O53" s="556"/>
      <c r="P53" s="556"/>
      <c r="Q53" s="556"/>
      <c r="R53" s="556"/>
      <c r="S53" s="556"/>
      <c r="T53" s="556"/>
      <c r="U53" s="556"/>
      <c r="V53" s="556"/>
      <c r="W53" s="556"/>
      <c r="X53" s="556"/>
      <c r="Y53" s="556"/>
      <c r="Z53" s="556"/>
      <c r="AA53" s="556"/>
      <c r="AB53" s="556"/>
      <c r="AC53" s="556"/>
      <c r="AD53" s="556"/>
      <c r="AE53" s="556"/>
      <c r="AF53" s="556"/>
      <c r="AG53" s="556"/>
      <c r="AH53" s="556"/>
      <c r="AI53" s="556"/>
      <c r="AJ53" s="556"/>
      <c r="AK53" s="556"/>
      <c r="AL53" s="556"/>
      <c r="AM53" s="556"/>
      <c r="AN53" s="556"/>
      <c r="AO53" s="556"/>
      <c r="AP53" s="556"/>
      <c r="AQ53" s="556"/>
      <c r="AR53" s="556"/>
      <c r="AS53" s="556"/>
      <c r="AT53" s="556"/>
      <c r="AU53" s="556"/>
      <c r="AV53" s="556"/>
      <c r="AW53" s="556"/>
      <c r="AX53" s="556"/>
      <c r="AY53" s="556"/>
      <c r="AZ53" s="556"/>
      <c r="BA53" s="556"/>
      <c r="BB53" s="556"/>
      <c r="BC53" s="556"/>
      <c r="BD53" s="556"/>
      <c r="BE53" s="556"/>
      <c r="BF53" s="556"/>
      <c r="BG53" s="556"/>
      <c r="BH53" s="556"/>
      <c r="BI53" s="556"/>
      <c r="BJ53" s="556"/>
      <c r="BK53" s="556"/>
      <c r="BL53" s="556"/>
      <c r="BM53" s="556"/>
      <c r="BN53" s="556"/>
      <c r="BO53" s="556"/>
      <c r="BP53" s="556"/>
      <c r="BQ53" s="556"/>
      <c r="BR53" s="556"/>
      <c r="BS53" s="556"/>
      <c r="BT53" s="556"/>
      <c r="BU53" s="556"/>
      <c r="BV53" s="556"/>
      <c r="BW53" s="556"/>
      <c r="BX53" s="556"/>
      <c r="BY53" s="556"/>
      <c r="BZ53" s="556"/>
      <c r="CA53" s="556"/>
      <c r="CB53" s="556"/>
      <c r="CC53" s="556"/>
      <c r="CD53" s="556"/>
      <c r="CE53" s="556"/>
      <c r="CF53" s="556"/>
      <c r="CG53" s="556"/>
      <c r="CH53" s="556"/>
      <c r="CI53" s="556"/>
      <c r="CJ53" s="556"/>
      <c r="CK53" s="556"/>
      <c r="CL53" s="556"/>
      <c r="CM53" s="556"/>
      <c r="CN53" s="556"/>
    </row>
    <row r="54" spans="2:92">
      <c r="B54" s="556"/>
      <c r="C54" s="556"/>
      <c r="D54" s="556"/>
      <c r="E54" s="556"/>
      <c r="F54" s="556"/>
      <c r="G54" s="556"/>
      <c r="H54" s="556"/>
      <c r="I54" s="556"/>
      <c r="J54" s="556"/>
      <c r="K54" s="556"/>
      <c r="L54" s="556"/>
      <c r="M54" s="556"/>
      <c r="N54" s="556"/>
      <c r="O54" s="556"/>
      <c r="P54" s="556"/>
      <c r="Q54" s="556"/>
      <c r="R54" s="556"/>
      <c r="S54" s="556"/>
      <c r="T54" s="556"/>
      <c r="U54" s="556"/>
      <c r="V54" s="556"/>
      <c r="W54" s="556"/>
      <c r="X54" s="556"/>
      <c r="Y54" s="556"/>
      <c r="Z54" s="556"/>
      <c r="AA54" s="556"/>
      <c r="AB54" s="556"/>
      <c r="AC54" s="556"/>
      <c r="AD54" s="556"/>
      <c r="AE54" s="556"/>
      <c r="AF54" s="556"/>
      <c r="AG54" s="556"/>
      <c r="AH54" s="556"/>
      <c r="AI54" s="556"/>
      <c r="AJ54" s="556"/>
      <c r="AK54" s="556"/>
      <c r="AL54" s="556"/>
      <c r="AM54" s="556"/>
      <c r="AN54" s="556"/>
      <c r="AO54" s="556"/>
      <c r="AP54" s="556"/>
      <c r="AQ54" s="556"/>
      <c r="AR54" s="556"/>
      <c r="AS54" s="556"/>
      <c r="AT54" s="556"/>
      <c r="AU54" s="556"/>
      <c r="AV54" s="556"/>
      <c r="AW54" s="556"/>
      <c r="AX54" s="556"/>
      <c r="AY54" s="556"/>
      <c r="AZ54" s="556"/>
      <c r="BA54" s="556"/>
      <c r="BB54" s="556"/>
      <c r="BC54" s="556"/>
      <c r="BD54" s="556"/>
      <c r="BE54" s="556"/>
      <c r="BF54" s="556"/>
      <c r="BG54" s="556"/>
      <c r="BH54" s="556"/>
      <c r="BI54" s="556"/>
      <c r="BJ54" s="556"/>
      <c r="BK54" s="556"/>
      <c r="BL54" s="556"/>
      <c r="BM54" s="556"/>
      <c r="BN54" s="556"/>
      <c r="BO54" s="556"/>
      <c r="BP54" s="556"/>
      <c r="BQ54" s="556"/>
      <c r="BR54" s="556"/>
      <c r="BS54" s="556"/>
      <c r="BT54" s="556"/>
      <c r="BU54" s="556"/>
      <c r="BV54" s="556"/>
      <c r="BW54" s="556"/>
      <c r="BX54" s="556"/>
      <c r="BY54" s="556"/>
      <c r="BZ54" s="556"/>
      <c r="CA54" s="556"/>
      <c r="CB54" s="556"/>
      <c r="CC54" s="556"/>
      <c r="CD54" s="556"/>
      <c r="CE54" s="556"/>
      <c r="CF54" s="556"/>
      <c r="CG54" s="556"/>
      <c r="CH54" s="556"/>
      <c r="CI54" s="556"/>
      <c r="CJ54" s="556"/>
      <c r="CK54" s="556"/>
      <c r="CL54" s="556"/>
      <c r="CM54" s="556"/>
      <c r="CN54" s="556"/>
    </row>
  </sheetData>
  <sheetProtection algorithmName="SHA-512" hashValue="mF/X9W4RGBdkYexJCLXW1VjeKeqYwQi3bCi7LVcE63nisAwXwiT4XGGp1sXPzpQCHsW1rRcwyRsUV2KyVOIk0g==" saltValue="a/Bav0evJLzxRDjCOG2wwg==" spinCount="100000" sheet="1" objects="1" selectLockedCells="1"/>
  <mergeCells count="278">
    <mergeCell ref="B52:CN54"/>
    <mergeCell ref="AV50:BE50"/>
    <mergeCell ref="BF50:CF50"/>
    <mergeCell ref="CG50:CN50"/>
    <mergeCell ref="CG18:CN18"/>
    <mergeCell ref="BQ18:CF18"/>
    <mergeCell ref="AV48:BE48"/>
    <mergeCell ref="BF48:CF48"/>
    <mergeCell ref="CG48:CN48"/>
    <mergeCell ref="AV49:BE49"/>
    <mergeCell ref="BF49:CF49"/>
    <mergeCell ref="CG49:CN49"/>
    <mergeCell ref="AV46:BE46"/>
    <mergeCell ref="BF46:CF46"/>
    <mergeCell ref="CG46:CN46"/>
    <mergeCell ref="AV47:BE47"/>
    <mergeCell ref="BF47:CF47"/>
    <mergeCell ref="CG47:CN47"/>
    <mergeCell ref="AV44:BE44"/>
    <mergeCell ref="BF44:CF44"/>
    <mergeCell ref="CG44:CN44"/>
    <mergeCell ref="AV45:BE45"/>
    <mergeCell ref="BF45:CF45"/>
    <mergeCell ref="CG45:CN45"/>
    <mergeCell ref="AV42:BE42"/>
    <mergeCell ref="BF42:CF42"/>
    <mergeCell ref="CG42:CN42"/>
    <mergeCell ref="AV43:BE43"/>
    <mergeCell ref="BF43:CF43"/>
    <mergeCell ref="CG43:CN43"/>
    <mergeCell ref="AV40:BE40"/>
    <mergeCell ref="BF40:CF40"/>
    <mergeCell ref="CG40:CN40"/>
    <mergeCell ref="AV41:BE41"/>
    <mergeCell ref="BF41:CF41"/>
    <mergeCell ref="CG41:CN41"/>
    <mergeCell ref="AV38:BE38"/>
    <mergeCell ref="BF38:CF38"/>
    <mergeCell ref="CG38:CN38"/>
    <mergeCell ref="AV39:BE39"/>
    <mergeCell ref="BF39:CF39"/>
    <mergeCell ref="CG39:CN39"/>
    <mergeCell ref="AV36:BE36"/>
    <mergeCell ref="BF36:CF36"/>
    <mergeCell ref="CG36:CN36"/>
    <mergeCell ref="AV37:BE37"/>
    <mergeCell ref="BF37:CF37"/>
    <mergeCell ref="CG37:CN37"/>
    <mergeCell ref="CG34:CN34"/>
    <mergeCell ref="AV35:BE35"/>
    <mergeCell ref="BF35:CF35"/>
    <mergeCell ref="CG35:CN35"/>
    <mergeCell ref="AV32:BE32"/>
    <mergeCell ref="BF32:CF32"/>
    <mergeCell ref="CG32:CN32"/>
    <mergeCell ref="AV33:BE33"/>
    <mergeCell ref="BF33:CF33"/>
    <mergeCell ref="CG33:CN33"/>
    <mergeCell ref="CG25:CN25"/>
    <mergeCell ref="AV26:BE26"/>
    <mergeCell ref="BF26:CF26"/>
    <mergeCell ref="CG26:CN26"/>
    <mergeCell ref="AV27:BE27"/>
    <mergeCell ref="BF27:CF27"/>
    <mergeCell ref="CG27:CN27"/>
    <mergeCell ref="AM49:AT49"/>
    <mergeCell ref="AM50:AT50"/>
    <mergeCell ref="AM48:AT48"/>
    <mergeCell ref="AV30:BE30"/>
    <mergeCell ref="BF30:CF30"/>
    <mergeCell ref="CG30:CN30"/>
    <mergeCell ref="AV31:BE31"/>
    <mergeCell ref="BF31:CF31"/>
    <mergeCell ref="CG31:CN31"/>
    <mergeCell ref="AV28:BE28"/>
    <mergeCell ref="BF28:CF28"/>
    <mergeCell ref="CG28:CN28"/>
    <mergeCell ref="AV29:BE29"/>
    <mergeCell ref="BF29:CF29"/>
    <mergeCell ref="CG29:CN29"/>
    <mergeCell ref="AV34:BE34"/>
    <mergeCell ref="BF34:CF34"/>
    <mergeCell ref="AV21:BE21"/>
    <mergeCell ref="BF21:CF21"/>
    <mergeCell ref="CG21:CN21"/>
    <mergeCell ref="AV22:BE22"/>
    <mergeCell ref="BF22:CF22"/>
    <mergeCell ref="CG22:CN22"/>
    <mergeCell ref="AV23:BE23"/>
    <mergeCell ref="BF23:CF23"/>
    <mergeCell ref="CG23:CN23"/>
    <mergeCell ref="AV24:BE24"/>
    <mergeCell ref="BF24:CF24"/>
    <mergeCell ref="CG24:CN24"/>
    <mergeCell ref="AV25:BE25"/>
    <mergeCell ref="BF25:CF25"/>
    <mergeCell ref="AM44:AT44"/>
    <mergeCell ref="AM45:AT45"/>
    <mergeCell ref="AM46:AT46"/>
    <mergeCell ref="AM47:AT47"/>
    <mergeCell ref="AM39:AT39"/>
    <mergeCell ref="AM40:AT40"/>
    <mergeCell ref="AM41:AT41"/>
    <mergeCell ref="AM42:AT42"/>
    <mergeCell ref="AM43:AT43"/>
    <mergeCell ref="AM34:AT34"/>
    <mergeCell ref="AM35:AT35"/>
    <mergeCell ref="AM36:AT36"/>
    <mergeCell ref="AM37:AT37"/>
    <mergeCell ref="AM38:AT38"/>
    <mergeCell ref="AM29:AT29"/>
    <mergeCell ref="AM30:AT30"/>
    <mergeCell ref="AM31:AT31"/>
    <mergeCell ref="AM32:AT32"/>
    <mergeCell ref="AM33:AT33"/>
    <mergeCell ref="AM24:AT24"/>
    <mergeCell ref="AM25:AT25"/>
    <mergeCell ref="AM26:AT26"/>
    <mergeCell ref="AM27:AT27"/>
    <mergeCell ref="AM28:AT28"/>
    <mergeCell ref="L46:AL46"/>
    <mergeCell ref="L47:AL47"/>
    <mergeCell ref="L48:AL48"/>
    <mergeCell ref="L49:AL49"/>
    <mergeCell ref="L50:AL50"/>
    <mergeCell ref="L41:AL41"/>
    <mergeCell ref="L42:AL42"/>
    <mergeCell ref="L43:AL43"/>
    <mergeCell ref="L44:AL44"/>
    <mergeCell ref="L45:AL45"/>
    <mergeCell ref="L36:AL36"/>
    <mergeCell ref="L37:AL37"/>
    <mergeCell ref="L38:AL38"/>
    <mergeCell ref="L39:AL39"/>
    <mergeCell ref="L40:AL40"/>
    <mergeCell ref="B49:K49"/>
    <mergeCell ref="B50:K50"/>
    <mergeCell ref="L22:AL22"/>
    <mergeCell ref="L23:AL23"/>
    <mergeCell ref="L24:AL24"/>
    <mergeCell ref="L25:AL25"/>
    <mergeCell ref="L26:AL26"/>
    <mergeCell ref="L27:AL27"/>
    <mergeCell ref="L28:AL28"/>
    <mergeCell ref="L29:AL29"/>
    <mergeCell ref="L30:AL30"/>
    <mergeCell ref="L31:AL31"/>
    <mergeCell ref="L32:AL32"/>
    <mergeCell ref="L33:AL33"/>
    <mergeCell ref="L34:AL34"/>
    <mergeCell ref="L35:AL35"/>
    <mergeCell ref="B44:K44"/>
    <mergeCell ref="B45:K45"/>
    <mergeCell ref="B46:K46"/>
    <mergeCell ref="B47:K47"/>
    <mergeCell ref="B48:K48"/>
    <mergeCell ref="B39:K39"/>
    <mergeCell ref="B40:K40"/>
    <mergeCell ref="B41:K41"/>
    <mergeCell ref="B42:K42"/>
    <mergeCell ref="B43:K43"/>
    <mergeCell ref="B34:K34"/>
    <mergeCell ref="B35:K35"/>
    <mergeCell ref="B36:K36"/>
    <mergeCell ref="B37:K37"/>
    <mergeCell ref="B38:K38"/>
    <mergeCell ref="B29:K29"/>
    <mergeCell ref="B30:K30"/>
    <mergeCell ref="B31:K31"/>
    <mergeCell ref="B32:K32"/>
    <mergeCell ref="B33:K33"/>
    <mergeCell ref="B24:K24"/>
    <mergeCell ref="B25:K25"/>
    <mergeCell ref="B26:K26"/>
    <mergeCell ref="B27:K27"/>
    <mergeCell ref="B28:K28"/>
    <mergeCell ref="B8:AT8"/>
    <mergeCell ref="AV8:CN8"/>
    <mergeCell ref="B19:K20"/>
    <mergeCell ref="AM19:AT20"/>
    <mergeCell ref="L19:AL20"/>
    <mergeCell ref="AV19:BE20"/>
    <mergeCell ref="BF19:CF20"/>
    <mergeCell ref="CG19:CN20"/>
    <mergeCell ref="AM18:AT18"/>
    <mergeCell ref="X18:AL18"/>
    <mergeCell ref="BW11:CA11"/>
    <mergeCell ref="CB11:CF11"/>
    <mergeCell ref="CG11:CN11"/>
    <mergeCell ref="BS12:BV12"/>
    <mergeCell ref="BW12:CA12"/>
    <mergeCell ref="CB12:CF12"/>
    <mergeCell ref="CG12:CN12"/>
    <mergeCell ref="AV11:BE11"/>
    <mergeCell ref="BF11:BR11"/>
    <mergeCell ref="BS14:BV14"/>
    <mergeCell ref="BW14:CA14"/>
    <mergeCell ref="CB14:CF14"/>
    <mergeCell ref="CG14:CN14"/>
    <mergeCell ref="AV14:BE14"/>
    <mergeCell ref="BF14:BR14"/>
    <mergeCell ref="BS13:BV13"/>
    <mergeCell ref="BW13:CA13"/>
    <mergeCell ref="CB13:CF13"/>
    <mergeCell ref="CG13:CN13"/>
    <mergeCell ref="BS16:BV16"/>
    <mergeCell ref="BW16:CA16"/>
    <mergeCell ref="CB16:CF16"/>
    <mergeCell ref="CG16:CN16"/>
    <mergeCell ref="AV16:BE16"/>
    <mergeCell ref="BF16:BR16"/>
    <mergeCell ref="BS15:BV15"/>
    <mergeCell ref="BW15:CA15"/>
    <mergeCell ref="CB15:CF15"/>
    <mergeCell ref="CG15:CN15"/>
    <mergeCell ref="AV15:BE15"/>
    <mergeCell ref="BF15:BR15"/>
    <mergeCell ref="BS9:BV10"/>
    <mergeCell ref="BW9:CA10"/>
    <mergeCell ref="CB9:CF10"/>
    <mergeCell ref="CG9:CN10"/>
    <mergeCell ref="BS11:BV11"/>
    <mergeCell ref="AV9:BE10"/>
    <mergeCell ref="BF9:BR10"/>
    <mergeCell ref="AV12:BE12"/>
    <mergeCell ref="BF12:BR12"/>
    <mergeCell ref="AH12:AL12"/>
    <mergeCell ref="AM12:AT12"/>
    <mergeCell ref="B13:K13"/>
    <mergeCell ref="Y13:AB13"/>
    <mergeCell ref="AC13:AG13"/>
    <mergeCell ref="AH13:AL13"/>
    <mergeCell ref="AM13:AT13"/>
    <mergeCell ref="AV13:BE13"/>
    <mergeCell ref="BF13:BR13"/>
    <mergeCell ref="B23:K23"/>
    <mergeCell ref="AM23:AT23"/>
    <mergeCell ref="B21:K21"/>
    <mergeCell ref="L21:AL21"/>
    <mergeCell ref="B22:K22"/>
    <mergeCell ref="AM21:AT21"/>
    <mergeCell ref="AM22:AT22"/>
    <mergeCell ref="B15:K15"/>
    <mergeCell ref="Y15:AB15"/>
    <mergeCell ref="AC15:AG15"/>
    <mergeCell ref="AH15:AL15"/>
    <mergeCell ref="AM15:AT15"/>
    <mergeCell ref="B16:K16"/>
    <mergeCell ref="Y16:AB16"/>
    <mergeCell ref="AC16:AG16"/>
    <mergeCell ref="AH16:AL16"/>
    <mergeCell ref="AM16:AT16"/>
    <mergeCell ref="L15:X15"/>
    <mergeCell ref="L16:X16"/>
    <mergeCell ref="CE6:CN6"/>
    <mergeCell ref="B14:K14"/>
    <mergeCell ref="Y14:AB14"/>
    <mergeCell ref="AC14:AG14"/>
    <mergeCell ref="AH14:AL14"/>
    <mergeCell ref="AM14:AT14"/>
    <mergeCell ref="B11:K11"/>
    <mergeCell ref="Y11:AB11"/>
    <mergeCell ref="AC11:AG11"/>
    <mergeCell ref="AH11:AL11"/>
    <mergeCell ref="AM11:AT11"/>
    <mergeCell ref="B12:K12"/>
    <mergeCell ref="B9:K10"/>
    <mergeCell ref="Y9:AB10"/>
    <mergeCell ref="AC9:AG10"/>
    <mergeCell ref="AH9:AL10"/>
    <mergeCell ref="AM9:AT10"/>
    <mergeCell ref="L9:X10"/>
    <mergeCell ref="L11:X11"/>
    <mergeCell ref="L12:X12"/>
    <mergeCell ref="L13:X13"/>
    <mergeCell ref="L14:X14"/>
    <mergeCell ref="Y12:AB12"/>
    <mergeCell ref="AC12:AG12"/>
  </mergeCells>
  <dataValidations count="3">
    <dataValidation type="list" allowBlank="1" showInputMessage="1" showErrorMessage="1" sqref="B11:K16 AV11:BE16" xr:uid="{00000000-0002-0000-0400-000000000000}">
      <formula1>"Current Main Residence,Second Home,Holiday Home,Other UK Property,Non UK Property"</formula1>
    </dataValidation>
    <dataValidation type="list" allowBlank="1" showInputMessage="1" showErrorMessage="1" sqref="B21:K50" xr:uid="{00000000-0002-0000-0400-000001000000}">
      <formula1>"Antiques,Art/Furniture,Cash/Savings,Jewellery,Other (provide description),Other Business Interests,Other Investments,Premium Bonds,Stocks &amp; Shares,Vehicles(car boat etc)"</formula1>
    </dataValidation>
    <dataValidation type="list" allowBlank="1" showInputMessage="1" showErrorMessage="1" sqref="AV21:BE50" xr:uid="{00000000-0002-0000-0400-000002000000}">
      <formula1>"Car Finance,Credit Card,Director Loans,HMRC Tax Liabilities,Other Financial Liabilities,Other (provide description),Overdraft,Overseas Tax Liabilities,Store Card/Mail Order,Unsecured Loans"</formula1>
    </dataValidation>
  </dataValidations>
  <pageMargins left="0.25" right="0.25" top="0.75" bottom="0.75" header="0.3" footer="0.3"/>
  <pageSetup paperSize="8" scale="7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53F5B"/>
  </sheetPr>
  <dimension ref="A2:BD213"/>
  <sheetViews>
    <sheetView showGridLines="0" zoomScale="85" zoomScaleNormal="85" workbookViewId="0">
      <pane ySplit="9" topLeftCell="A10" activePane="bottomLeft" state="frozen"/>
      <selection pane="bottomLeft" activeCell="F219" sqref="F219"/>
    </sheetView>
  </sheetViews>
  <sheetFormatPr defaultRowHeight="14.4" outlineLevelRow="1" outlineLevelCol="1"/>
  <cols>
    <col min="1" max="1" width="5.15625" customWidth="1"/>
    <col min="2" max="2" width="10.26171875" customWidth="1"/>
    <col min="3" max="3" width="14.68359375" customWidth="1"/>
    <col min="4" max="4" width="5.68359375" bestFit="1" customWidth="1"/>
    <col min="5" max="5" width="29.41796875" customWidth="1"/>
    <col min="6" max="11" width="14.68359375" customWidth="1"/>
    <col min="12" max="12" width="13" customWidth="1"/>
    <col min="13" max="13" width="14.68359375" customWidth="1"/>
    <col min="14" max="15" width="12.15625" customWidth="1"/>
    <col min="16" max="16" width="11.41796875" customWidth="1"/>
    <col min="17" max="17" width="9.68359375" customWidth="1"/>
    <col min="18" max="18" width="12.26171875" bestFit="1" customWidth="1"/>
    <col min="19" max="19" width="12.83984375" customWidth="1"/>
    <col min="20" max="20" width="2.83984375" customWidth="1"/>
    <col min="21" max="23" width="9.578125" hidden="1" customWidth="1" outlineLevel="1"/>
    <col min="24" max="25" width="8.41796875" hidden="1" customWidth="1" outlineLevel="1"/>
    <col min="26" max="26" width="5.68359375" customWidth="1" collapsed="1"/>
    <col min="27" max="31" width="9.68359375" customWidth="1"/>
    <col min="33" max="33" width="5.15625" hidden="1" customWidth="1" outlineLevel="1"/>
    <col min="34" max="34" width="11.41796875" hidden="1" customWidth="1" outlineLevel="1"/>
    <col min="35" max="35" width="9.68359375" hidden="1" customWidth="1" outlineLevel="1"/>
    <col min="36" max="36" width="12.26171875" hidden="1" customWidth="1" outlineLevel="1"/>
    <col min="37" max="37" width="2.26171875" hidden="1" customWidth="1" outlineLevel="1"/>
    <col min="38" max="43" width="9.68359375" hidden="1" customWidth="1" outlineLevel="1"/>
    <col min="44" max="52" width="0" hidden="1" customWidth="1" outlineLevel="1"/>
    <col min="53" max="53" width="9.15625" collapsed="1"/>
  </cols>
  <sheetData>
    <row r="2" spans="1:56">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G2" s="12"/>
      <c r="AH2" s="12"/>
      <c r="AI2" s="12"/>
      <c r="AJ2" s="12"/>
      <c r="AK2" s="12"/>
      <c r="AL2" s="12"/>
      <c r="AM2" s="12"/>
      <c r="AN2" s="12"/>
      <c r="AO2" s="12"/>
      <c r="AP2" s="12"/>
      <c r="AQ2" s="12"/>
    </row>
    <row r="3" spans="1:56">
      <c r="B3" s="12"/>
      <c r="C3" s="12"/>
      <c r="D3" s="12"/>
      <c r="E3" s="12"/>
      <c r="F3" s="12"/>
      <c r="G3" s="12"/>
      <c r="H3" s="12"/>
      <c r="I3" s="12"/>
      <c r="J3" s="12"/>
      <c r="K3" s="12"/>
      <c r="L3" s="12"/>
      <c r="P3" s="12"/>
      <c r="Q3" s="12"/>
      <c r="R3" s="12"/>
      <c r="S3" s="12"/>
      <c r="T3" s="12"/>
      <c r="U3" s="12"/>
      <c r="V3" s="12"/>
      <c r="W3" s="12"/>
      <c r="X3" s="12"/>
      <c r="Y3" s="12"/>
      <c r="Z3" s="12"/>
      <c r="AG3" s="12"/>
      <c r="AH3" s="12"/>
      <c r="AI3" s="12"/>
      <c r="AJ3" s="12"/>
      <c r="AK3" s="12"/>
      <c r="AL3" s="12"/>
      <c r="AM3" s="12"/>
      <c r="AN3" s="12"/>
      <c r="AO3" s="12"/>
      <c r="AP3" s="12"/>
      <c r="AQ3" s="12"/>
    </row>
    <row r="4" spans="1:56">
      <c r="B4" s="12"/>
      <c r="C4" s="12"/>
      <c r="D4" s="12"/>
      <c r="E4" s="12"/>
      <c r="F4" s="12"/>
      <c r="G4" s="12"/>
      <c r="H4" s="12"/>
      <c r="I4" s="12"/>
      <c r="J4" s="12"/>
      <c r="K4" s="12"/>
      <c r="O4" s="12"/>
      <c r="P4" s="12"/>
      <c r="Q4" s="12"/>
      <c r="R4" s="12"/>
      <c r="S4" s="12"/>
      <c r="Y4" s="12"/>
      <c r="Z4" s="12"/>
      <c r="AA4" s="12"/>
      <c r="AB4" s="12"/>
      <c r="AC4" s="12"/>
      <c r="AD4" s="12"/>
      <c r="AE4" s="12"/>
      <c r="AG4" s="12"/>
      <c r="AH4" s="12"/>
      <c r="AI4" s="12"/>
      <c r="AJ4" s="12"/>
      <c r="AK4" s="12"/>
      <c r="AL4" s="12"/>
      <c r="AM4" s="12"/>
      <c r="AN4" s="12"/>
      <c r="AO4" s="12"/>
      <c r="AP4" s="12"/>
      <c r="AQ4" s="12"/>
    </row>
    <row r="5" spans="1:56">
      <c r="B5" s="12"/>
      <c r="C5" s="12"/>
      <c r="D5" s="12"/>
      <c r="E5" s="12"/>
      <c r="F5" s="12"/>
      <c r="G5" s="12"/>
      <c r="H5" s="12"/>
      <c r="I5" s="12"/>
      <c r="J5" s="12"/>
      <c r="K5" s="12"/>
      <c r="L5" s="12"/>
      <c r="M5" s="12"/>
      <c r="N5" s="12"/>
      <c r="O5" s="12"/>
      <c r="S5" s="12"/>
      <c r="T5" s="12"/>
      <c r="U5" s="12"/>
      <c r="V5" s="12"/>
      <c r="W5" s="12"/>
      <c r="X5" s="12"/>
      <c r="Y5" s="12"/>
      <c r="Z5" s="12"/>
      <c r="AA5" s="12"/>
      <c r="AB5" s="12"/>
      <c r="AC5" s="12"/>
      <c r="AD5" s="12"/>
      <c r="AE5" s="12"/>
      <c r="AG5" s="12"/>
      <c r="AH5" s="12"/>
      <c r="AI5" s="12"/>
      <c r="AJ5" s="12"/>
      <c r="AK5" s="12"/>
      <c r="AL5" s="12"/>
      <c r="AM5" s="12"/>
      <c r="AN5" s="12"/>
      <c r="AO5" s="12"/>
      <c r="AP5" s="12"/>
      <c r="AQ5" s="12"/>
      <c r="AZ5" t="s">
        <v>40</v>
      </c>
    </row>
    <row r="6" spans="1:56">
      <c r="M6" t="s">
        <v>41</v>
      </c>
      <c r="AZ6" t="s">
        <v>42</v>
      </c>
    </row>
    <row r="7" spans="1:56" ht="14.7" thickBot="1">
      <c r="L7" t="s">
        <v>41</v>
      </c>
    </row>
    <row r="8" spans="1:56" ht="15.75" customHeight="1" thickBot="1">
      <c r="C8" s="687" t="s">
        <v>43</v>
      </c>
      <c r="D8" s="688"/>
      <c r="E8" s="688"/>
      <c r="F8" s="688"/>
      <c r="G8" s="688"/>
      <c r="H8" s="688"/>
      <c r="I8" s="688"/>
      <c r="J8" s="688"/>
      <c r="K8" s="688"/>
      <c r="L8" s="689"/>
      <c r="M8" s="690" t="s">
        <v>44</v>
      </c>
      <c r="N8" s="691"/>
      <c r="O8" s="692"/>
      <c r="Q8" s="690" t="s">
        <v>45</v>
      </c>
      <c r="R8" s="691"/>
      <c r="S8" s="692"/>
      <c r="U8" s="679" t="s">
        <v>46</v>
      </c>
      <c r="V8" s="680"/>
      <c r="W8" s="680"/>
      <c r="X8" s="680"/>
      <c r="Y8" s="681"/>
      <c r="Z8" s="14"/>
      <c r="AA8" s="679" t="s">
        <v>47</v>
      </c>
      <c r="AB8" s="680"/>
      <c r="AC8" s="680"/>
      <c r="AD8" s="680"/>
      <c r="AE8" s="680"/>
      <c r="AF8" s="681"/>
      <c r="AH8" s="690" t="s">
        <v>45</v>
      </c>
      <c r="AI8" s="691"/>
      <c r="AJ8" s="692"/>
      <c r="AL8" s="679" t="s">
        <v>47</v>
      </c>
      <c r="AM8" s="680"/>
      <c r="AN8" s="680"/>
      <c r="AO8" s="680"/>
      <c r="AP8" s="680"/>
      <c r="AQ8" s="681"/>
    </row>
    <row r="9" spans="1:56" ht="45" customHeight="1" thickBot="1">
      <c r="A9" s="15" t="s">
        <v>48</v>
      </c>
      <c r="B9" s="16" t="s">
        <v>49</v>
      </c>
      <c r="C9" s="96" t="s">
        <v>182</v>
      </c>
      <c r="D9" s="131" t="s">
        <v>100</v>
      </c>
      <c r="E9" s="131" t="s">
        <v>51</v>
      </c>
      <c r="F9" s="131" t="s">
        <v>17</v>
      </c>
      <c r="G9" s="132" t="s">
        <v>52</v>
      </c>
      <c r="H9" s="131" t="s">
        <v>53</v>
      </c>
      <c r="I9" s="133" t="s">
        <v>54</v>
      </c>
      <c r="J9" s="134" t="s">
        <v>55</v>
      </c>
      <c r="K9" s="131" t="s">
        <v>56</v>
      </c>
      <c r="L9" s="135" t="s">
        <v>57</v>
      </c>
      <c r="M9" s="140" t="s">
        <v>58</v>
      </c>
      <c r="N9" s="141" t="s">
        <v>59</v>
      </c>
      <c r="O9" s="142" t="s">
        <v>60</v>
      </c>
      <c r="P9" s="20" t="s">
        <v>61</v>
      </c>
      <c r="Q9" s="140" t="s">
        <v>62</v>
      </c>
      <c r="R9" s="141" t="s">
        <v>63</v>
      </c>
      <c r="S9" s="142" t="s">
        <v>64</v>
      </c>
      <c r="U9" s="21" t="s">
        <v>65</v>
      </c>
      <c r="V9" s="22" t="s">
        <v>66</v>
      </c>
      <c r="W9" s="22" t="s">
        <v>67</v>
      </c>
      <c r="X9" s="22" t="s">
        <v>68</v>
      </c>
      <c r="Y9" s="23" t="s">
        <v>69</v>
      </c>
      <c r="Z9" s="125"/>
      <c r="AA9" s="24" t="s">
        <v>70</v>
      </c>
      <c r="AB9" s="25" t="s">
        <v>65</v>
      </c>
      <c r="AC9" s="26" t="s">
        <v>66</v>
      </c>
      <c r="AD9" s="26" t="s">
        <v>67</v>
      </c>
      <c r="AE9" s="26" t="s">
        <v>68</v>
      </c>
      <c r="AF9" s="27" t="s">
        <v>69</v>
      </c>
      <c r="AI9" s="17" t="s">
        <v>62</v>
      </c>
      <c r="AJ9" s="18" t="s">
        <v>63</v>
      </c>
      <c r="AK9" s="19" t="s">
        <v>64</v>
      </c>
      <c r="AM9" s="24" t="s">
        <v>70</v>
      </c>
      <c r="AN9" s="25" t="s">
        <v>65</v>
      </c>
      <c r="AO9" s="26" t="s">
        <v>66</v>
      </c>
      <c r="AP9" s="26" t="s">
        <v>67</v>
      </c>
      <c r="AQ9" s="26" t="s">
        <v>68</v>
      </c>
      <c r="AR9" s="27" t="s">
        <v>69</v>
      </c>
      <c r="AW9" s="28" t="s">
        <v>71</v>
      </c>
      <c r="AX9" s="28" t="s">
        <v>72</v>
      </c>
      <c r="AY9" s="28" t="s">
        <v>73</v>
      </c>
      <c r="AZ9" s="28" t="s">
        <v>74</v>
      </c>
    </row>
    <row r="10" spans="1:56" ht="14.7" outlineLevel="1" thickBot="1">
      <c r="A10" s="15"/>
      <c r="B10" s="29">
        <v>1</v>
      </c>
      <c r="C10" s="373" t="str">
        <f>IF(ISBLANK('1. Portfolio Schedule'!B11),"",IF(OR('1. Portfolio Schedule'!F11="Single Family Let",'1. Portfolio Schedule'!F11="Student Let",'1. Portfolio Schedule'!F11="Holiday Let/Seasonal"),$C$177,IF(OR('1. Portfolio Schedule'!F11="HMO (mandatory licence)",'1. Portfolio Schedule'!F11="HMO (selective licence)",'1. Portfolio Schedule'!F11="HMO (no licence)"),$C$178,)))</f>
        <v/>
      </c>
      <c r="D10" s="374" t="str">
        <f>IF(AND(C10&lt;&gt;$M$165,C10&lt;&gt;$M$166,C10&lt;&gt;$C$179),"",IF('1. Portfolio Schedule'!D11&gt;-1,'1. Portfolio Schedule'!D11,"Unspecified"))</f>
        <v/>
      </c>
      <c r="E10" s="374" t="str">
        <f>IF(AND(C10&lt;&gt;$M$165,C10&lt;&gt;$M$166,C10&lt;&gt;$C$179),"",'1. Portfolio Schedule'!B11)</f>
        <v/>
      </c>
      <c r="F10" s="375" t="str">
        <f>IF(AND(C10&lt;&gt;$M$165,C10&lt;&gt;$M$166,C10&lt;&gt;$C$179),"",'1. Portfolio Schedule'!C11)</f>
        <v/>
      </c>
      <c r="G10" s="375" t="str">
        <f>IF(AND(C10&lt;&gt;$M$165,C10&lt;&gt;$M$166,C10&lt;&gt;$C$179),"",IF('1. Portfolio Schedule'!J11="Individual","Individual",IF('1. Portfolio Schedule'!J11="Ltd Company","Ltd Co","Unspecified")))</f>
        <v/>
      </c>
      <c r="H10" s="376" t="str">
        <f>IF(AND(C10&lt;&gt;$M$165,C10&lt;&gt;$M$166,C10&lt;&gt;$C$179),"",'1. Portfolio Schedule'!K11)</f>
        <v/>
      </c>
      <c r="I10" s="376" t="str">
        <f>IF(AND(C10&lt;&gt;$M$165,C10&lt;&gt;$M$166,C10&lt;&gt;$C$179),"",'1. Portfolio Schedule'!H11)</f>
        <v/>
      </c>
      <c r="J10" s="377">
        <f t="shared" ref="J10" si="0">IFERROR(H10/I10,0)</f>
        <v>0</v>
      </c>
      <c r="K10" s="378" t="str">
        <f>IF(AND(C10&lt;&gt;$M$165,C10&lt;&gt;$M$166,C10&lt;&gt;$C$179),"",'1. Portfolio Schedule'!L11)</f>
        <v/>
      </c>
      <c r="L10" s="379" t="str">
        <f>IF(AND(C10&lt;&gt;$M$165,C10&lt;&gt;$M$166,C10&lt;&gt;$C$179),"",'1. Portfolio Schedule'!M11)</f>
        <v/>
      </c>
      <c r="M10" s="380" t="str">
        <f t="shared" ref="M10:M41" si="1">IFERROR((L10*12)/H10,"")</f>
        <v/>
      </c>
      <c r="N10" s="39">
        <f t="shared" ref="N10:N41" si="2">IFERROR(K10/L10,0)</f>
        <v>0</v>
      </c>
      <c r="O10" s="67" t="str">
        <f t="shared" ref="O10:O41" si="3">IF(N10=0,"",IF(N10&gt;R10,"PASS","FAIL"))</f>
        <v/>
      </c>
      <c r="P10" t="s">
        <v>40</v>
      </c>
      <c r="Q10" s="143">
        <f t="shared" ref="Q10:Q41" ca="1" si="4">LOOKUP(P10,$AZ$5:$AZ$6,AY10:AY10)</f>
        <v>5.5E-2</v>
      </c>
      <c r="R10" s="129">
        <v>1.25</v>
      </c>
      <c r="S10" s="144">
        <f t="shared" ref="S10:S41" ca="1" si="5">IFERROR(H10*Q10/12,0)</f>
        <v>0</v>
      </c>
      <c r="U10" s="33">
        <f t="shared" ref="U10:U41" si="6">IFERROR((K10*$C$203)+K10,0)</f>
        <v>0</v>
      </c>
      <c r="V10" s="33">
        <f>IFERROR(U10+(U10*$C$203),0)</f>
        <v>0</v>
      </c>
      <c r="W10" s="33">
        <f t="shared" ref="W10:Y29" si="7">V10+(V10*$C$203)</f>
        <v>0</v>
      </c>
      <c r="X10" s="33">
        <f t="shared" si="7"/>
        <v>0</v>
      </c>
      <c r="Y10" s="33">
        <f t="shared" si="7"/>
        <v>0</v>
      </c>
      <c r="Z10" s="124"/>
      <c r="AA10" s="34">
        <f t="shared" ref="AA10:AA41" ca="1" si="8">IFERROR(K10/S10,0)</f>
        <v>0</v>
      </c>
      <c r="AB10" s="35">
        <f t="shared" ref="AB10:AB41" ca="1" si="9">IFERROR(U10/$S10,0)</f>
        <v>0</v>
      </c>
      <c r="AC10" s="36">
        <f t="shared" ref="AC10:AC41" ca="1" si="10">IFERROR(V10/$S10,0)</f>
        <v>0</v>
      </c>
      <c r="AD10" s="36">
        <f t="shared" ref="AD10:AD41" ca="1" si="11">IFERROR(W10/$S10,0)</f>
        <v>0</v>
      </c>
      <c r="AE10" s="36">
        <f t="shared" ref="AE10:AE41" ca="1" si="12">IFERROR(X10/$S10,0)</f>
        <v>0</v>
      </c>
      <c r="AF10" s="37">
        <f t="shared" ref="AF10:AF41" ca="1" si="13">IFERROR(Y10/$S10,0)</f>
        <v>0</v>
      </c>
      <c r="AI10" s="38" t="e">
        <f>AZ10</f>
        <v>#VALUE!</v>
      </c>
      <c r="AJ10" s="39">
        <v>1.25</v>
      </c>
      <c r="AK10" s="32" t="e">
        <f t="shared" ref="AK10:AK22" si="14">H10*AI10/12</f>
        <v>#VALUE!</v>
      </c>
      <c r="AM10" s="34">
        <f t="shared" ref="AM10:AM41" si="15">IFERROR(K10/AK10,0)</f>
        <v>0</v>
      </c>
      <c r="AN10" s="35">
        <f t="shared" ref="AN10:AN22" si="16">IFERROR(U10/$AK10,0)</f>
        <v>0</v>
      </c>
      <c r="AO10" s="35">
        <f t="shared" ref="AO10:AO22" si="17">IFERROR(V10/$AK10,0)</f>
        <v>0</v>
      </c>
      <c r="AP10" s="35">
        <f t="shared" ref="AP10:AP22" si="18">IFERROR(W10/$AK10,0)</f>
        <v>0</v>
      </c>
      <c r="AQ10" s="35">
        <f t="shared" ref="AQ10:AQ22" si="19">IFERROR(X10/$AK10,0)</f>
        <v>0</v>
      </c>
      <c r="AR10" s="35">
        <f t="shared" ref="AR10:AR22" si="20">IFERROR(Y10/$AK10,0)</f>
        <v>0</v>
      </c>
      <c r="AW10" s="14">
        <f t="shared" ref="AW10:AW41" si="21">$K$195</f>
        <v>6.0000000000000001E-3</v>
      </c>
      <c r="AX10" s="14">
        <f t="shared" ref="AX10:AX41" si="22">$M$195</f>
        <v>1.4999999999999999E-2</v>
      </c>
      <c r="AY10" s="14">
        <f t="shared" ref="AY10:AY41" si="23">$H$195</f>
        <v>5.5E-2</v>
      </c>
      <c r="AZ10" s="14" t="e">
        <f t="shared" ref="AZ10:AZ41" si="24">(M10-AW10)+AX10</f>
        <v>#VALUE!</v>
      </c>
      <c r="BD10" t="str">
        <f>IF(AND(C10&lt;&gt;$C$165,C10&lt;&gt;$C$166),"N/A",IF(AND(OR(C10=$C$165,C10=$C$166),H10=0),"Unen","Mort"))</f>
        <v>N/A</v>
      </c>
    </row>
    <row r="11" spans="1:56" ht="14.7" outlineLevel="1" thickBot="1">
      <c r="A11" s="15"/>
      <c r="B11" s="29">
        <v>2</v>
      </c>
      <c r="C11" s="373" t="str">
        <f>IF(ISBLANK('1. Portfolio Schedule'!B12),"",IF(OR('1. Portfolio Schedule'!F12="Single Family Let",'1. Portfolio Schedule'!F12="Student Let"),$C$177,IF(OR('1. Portfolio Schedule'!F12="HMO (mandatory licence)",'1. Portfolio Schedule'!F12="HMO (selective licence)",'1. Portfolio Schedule'!F12="HMO (no licence)"),$C$178,IF('1. Portfolio Schedule'!F12=$C$179,$C$179,""))))</f>
        <v/>
      </c>
      <c r="D11" s="374" t="str">
        <f>IF(AND(C11&lt;&gt;$M$165,C11&lt;&gt;$M$166,C11&lt;&gt;$C$179),"",IF('1. Portfolio Schedule'!D12&gt;-1,'1. Portfolio Schedule'!D12,"Unspecified"))</f>
        <v/>
      </c>
      <c r="E11" s="374" t="str">
        <f>IF(AND(C11&lt;&gt;$M$165,C11&lt;&gt;$M$166,C11&lt;&gt;$C$179),"",'1. Portfolio Schedule'!B12)</f>
        <v/>
      </c>
      <c r="F11" s="375" t="str">
        <f>IF(AND(C11&lt;&gt;$M$165,C11&lt;&gt;$M$166,C11&lt;&gt;$C$179),"",'1. Portfolio Schedule'!C12)</f>
        <v/>
      </c>
      <c r="G11" s="375" t="str">
        <f>IF(AND(C11&lt;&gt;$M$165,C11&lt;&gt;$M$166,C11&lt;&gt;$C$179),"",IF('1. Portfolio Schedule'!J12="Individual","Individual",IF('1. Portfolio Schedule'!J12="Ltd Company","Ltd Co","Unspecified")))</f>
        <v/>
      </c>
      <c r="H11" s="376" t="str">
        <f>IF(AND(C11&lt;&gt;$M$165,C11&lt;&gt;$M$166,C11&lt;&gt;$C$179),"",'1. Portfolio Schedule'!K12)</f>
        <v/>
      </c>
      <c r="I11" s="376" t="str">
        <f>IF(AND(C11&lt;&gt;$M$165,C11&lt;&gt;$M$166,C11&lt;&gt;$C$179),"",'1. Portfolio Schedule'!H12)</f>
        <v/>
      </c>
      <c r="J11" s="377">
        <f t="shared" ref="J11:J74" si="25">IFERROR(H11/I11,0)</f>
        <v>0</v>
      </c>
      <c r="K11" s="378" t="str">
        <f>IF(AND(C11&lt;&gt;$M$165,C11&lt;&gt;$M$166,C11&lt;&gt;$C$179),"",'1. Portfolio Schedule'!L12)</f>
        <v/>
      </c>
      <c r="L11" s="379" t="str">
        <f>IF(AND(C11&lt;&gt;$M$165,C11&lt;&gt;$M$166,C11&lt;&gt;$C$179),"",'1. Portfolio Schedule'!M12)</f>
        <v/>
      </c>
      <c r="M11" s="45" t="str">
        <f t="shared" si="1"/>
        <v/>
      </c>
      <c r="N11" s="30">
        <f t="shared" si="2"/>
        <v>0</v>
      </c>
      <c r="O11" s="31" t="str">
        <f t="shared" si="3"/>
        <v/>
      </c>
      <c r="P11" t="s">
        <v>40</v>
      </c>
      <c r="Q11" s="145">
        <f t="shared" ca="1" si="4"/>
        <v>5.5E-2</v>
      </c>
      <c r="R11" s="30">
        <v>1.25</v>
      </c>
      <c r="S11" s="146">
        <f t="shared" ca="1" si="5"/>
        <v>0</v>
      </c>
      <c r="U11" s="33">
        <f t="shared" si="6"/>
        <v>0</v>
      </c>
      <c r="V11" s="33">
        <f t="shared" ref="V11:V74" si="26">IFERROR(U11+(U11*$C$203),0)</f>
        <v>0</v>
      </c>
      <c r="W11" s="33">
        <f t="shared" si="7"/>
        <v>0</v>
      </c>
      <c r="X11" s="33">
        <f t="shared" si="7"/>
        <v>0</v>
      </c>
      <c r="Y11" s="33">
        <f t="shared" si="7"/>
        <v>0</v>
      </c>
      <c r="Z11" s="124"/>
      <c r="AA11" s="41">
        <f t="shared" ca="1" si="8"/>
        <v>0</v>
      </c>
      <c r="AB11" s="42">
        <f t="shared" ca="1" si="9"/>
        <v>0</v>
      </c>
      <c r="AC11" s="43">
        <f t="shared" ca="1" si="10"/>
        <v>0</v>
      </c>
      <c r="AD11" s="43">
        <f t="shared" ca="1" si="11"/>
        <v>0</v>
      </c>
      <c r="AE11" s="43">
        <f t="shared" ca="1" si="12"/>
        <v>0</v>
      </c>
      <c r="AF11" s="44">
        <f t="shared" ca="1" si="13"/>
        <v>0</v>
      </c>
      <c r="AI11" s="38" t="e">
        <f t="shared" ref="AI11:AI73" si="27">AZ11</f>
        <v>#VALUE!</v>
      </c>
      <c r="AJ11" s="30">
        <v>1.25</v>
      </c>
      <c r="AK11" s="32" t="e">
        <f t="shared" si="14"/>
        <v>#VALUE!</v>
      </c>
      <c r="AM11" s="34">
        <f t="shared" si="15"/>
        <v>0</v>
      </c>
      <c r="AN11" s="35">
        <f t="shared" si="16"/>
        <v>0</v>
      </c>
      <c r="AO11" s="35">
        <f t="shared" si="17"/>
        <v>0</v>
      </c>
      <c r="AP11" s="35">
        <f t="shared" si="18"/>
        <v>0</v>
      </c>
      <c r="AQ11" s="35">
        <f t="shared" si="19"/>
        <v>0</v>
      </c>
      <c r="AR11" s="35">
        <f t="shared" si="20"/>
        <v>0</v>
      </c>
      <c r="AW11" s="14">
        <f t="shared" si="21"/>
        <v>6.0000000000000001E-3</v>
      </c>
      <c r="AX11" s="14">
        <f t="shared" si="22"/>
        <v>1.4999999999999999E-2</v>
      </c>
      <c r="AY11" s="14">
        <f t="shared" si="23"/>
        <v>5.5E-2</v>
      </c>
      <c r="AZ11" s="14" t="e">
        <f t="shared" si="24"/>
        <v>#VALUE!</v>
      </c>
      <c r="BD11" t="str">
        <f>IF(AND(C11&lt;&gt;$C$165,C11&lt;&gt;$C$166),"N/A",IF(AND(OR(C11=$C$165,C11=$C$166),H11=0),"Unen","Mort"))</f>
        <v>N/A</v>
      </c>
    </row>
    <row r="12" spans="1:56" ht="14.7" outlineLevel="1" thickBot="1">
      <c r="A12" s="15"/>
      <c r="B12" s="29">
        <v>3</v>
      </c>
      <c r="C12" s="373" t="str">
        <f>IF(ISBLANK('1. Portfolio Schedule'!B13),"",IF(OR('1. Portfolio Schedule'!F13="Single Family Let",'1. Portfolio Schedule'!F13="Student Let"),$C$177,IF(OR('1. Portfolio Schedule'!F13="HMO (mandatory licence)",'1. Portfolio Schedule'!F13="HMO (selective licence)",'1. Portfolio Schedule'!F13="HMO (no licence)"),$C$178,IF('1. Portfolio Schedule'!F13=$C$179,$C$179,""))))</f>
        <v/>
      </c>
      <c r="D12" s="374" t="str">
        <f>IF(AND(C12&lt;&gt;$M$165,C12&lt;&gt;$M$166,C12&lt;&gt;$C$179),"",IF('1. Portfolio Schedule'!D13&gt;-1,'1. Portfolio Schedule'!D13,"Unspecified"))</f>
        <v/>
      </c>
      <c r="E12" s="374" t="str">
        <f>IF(AND(C12&lt;&gt;$M$165,C12&lt;&gt;$M$166,C12&lt;&gt;$C$179),"",'1. Portfolio Schedule'!B13)</f>
        <v/>
      </c>
      <c r="F12" s="375" t="str">
        <f>IF(AND(C12&lt;&gt;$M$165,C12&lt;&gt;$M$166,C12&lt;&gt;$C$179),"",'1. Portfolio Schedule'!C13)</f>
        <v/>
      </c>
      <c r="G12" s="375" t="str">
        <f>IF(AND(C12&lt;&gt;$M$165,C12&lt;&gt;$M$166,C12&lt;&gt;$C$179),"",IF('1. Portfolio Schedule'!J13="Individual","Individual",IF('1. Portfolio Schedule'!J13="Ltd Company","Ltd Co","Unspecified")))</f>
        <v/>
      </c>
      <c r="H12" s="376" t="str">
        <f>IF(AND(C12&lt;&gt;$M$165,C12&lt;&gt;$M$166,C12&lt;&gt;$C$179),"",'1. Portfolio Schedule'!K13)</f>
        <v/>
      </c>
      <c r="I12" s="376" t="str">
        <f>IF(AND(C12&lt;&gt;$M$165,C12&lt;&gt;$M$166,C12&lt;&gt;$C$179),"",'1. Portfolio Schedule'!H13)</f>
        <v/>
      </c>
      <c r="J12" s="377">
        <f t="shared" si="25"/>
        <v>0</v>
      </c>
      <c r="K12" s="378" t="str">
        <f>IF(AND(C12&lt;&gt;$M$165,C12&lt;&gt;$M$166,C12&lt;&gt;$C$179),"",'1. Portfolio Schedule'!L13)</f>
        <v/>
      </c>
      <c r="L12" s="379" t="str">
        <f>IF(AND(C12&lt;&gt;$M$165,C12&lt;&gt;$M$166,C12&lt;&gt;$C$179),"",'1. Portfolio Schedule'!M13)</f>
        <v/>
      </c>
      <c r="M12" s="45" t="str">
        <f t="shared" si="1"/>
        <v/>
      </c>
      <c r="N12" s="30">
        <f t="shared" si="2"/>
        <v>0</v>
      </c>
      <c r="O12" s="31" t="str">
        <f t="shared" si="3"/>
        <v/>
      </c>
      <c r="P12" t="s">
        <v>40</v>
      </c>
      <c r="Q12" s="145">
        <f t="shared" ca="1" si="4"/>
        <v>5.5E-2</v>
      </c>
      <c r="R12" s="30">
        <v>1.25</v>
      </c>
      <c r="S12" s="146">
        <f t="shared" ca="1" si="5"/>
        <v>0</v>
      </c>
      <c r="U12" s="33">
        <f t="shared" si="6"/>
        <v>0</v>
      </c>
      <c r="V12" s="33">
        <f t="shared" si="26"/>
        <v>0</v>
      </c>
      <c r="W12" s="33">
        <f t="shared" si="7"/>
        <v>0</v>
      </c>
      <c r="X12" s="33">
        <f t="shared" si="7"/>
        <v>0</v>
      </c>
      <c r="Y12" s="33">
        <f t="shared" si="7"/>
        <v>0</v>
      </c>
      <c r="Z12" s="124"/>
      <c r="AA12" s="41">
        <f t="shared" ca="1" si="8"/>
        <v>0</v>
      </c>
      <c r="AB12" s="42">
        <f t="shared" ca="1" si="9"/>
        <v>0</v>
      </c>
      <c r="AC12" s="43">
        <f t="shared" ca="1" si="10"/>
        <v>0</v>
      </c>
      <c r="AD12" s="43">
        <f t="shared" ca="1" si="11"/>
        <v>0</v>
      </c>
      <c r="AE12" s="43">
        <f t="shared" ca="1" si="12"/>
        <v>0</v>
      </c>
      <c r="AF12" s="44">
        <f t="shared" ca="1" si="13"/>
        <v>0</v>
      </c>
      <c r="AI12" s="38" t="e">
        <f t="shared" si="27"/>
        <v>#VALUE!</v>
      </c>
      <c r="AJ12" s="30">
        <v>1.25</v>
      </c>
      <c r="AK12" s="32" t="e">
        <f t="shared" si="14"/>
        <v>#VALUE!</v>
      </c>
      <c r="AM12" s="34">
        <f t="shared" si="15"/>
        <v>0</v>
      </c>
      <c r="AN12" s="35">
        <f t="shared" si="16"/>
        <v>0</v>
      </c>
      <c r="AO12" s="35">
        <f t="shared" si="17"/>
        <v>0</v>
      </c>
      <c r="AP12" s="35">
        <f t="shared" si="18"/>
        <v>0</v>
      </c>
      <c r="AQ12" s="35">
        <f t="shared" si="19"/>
        <v>0</v>
      </c>
      <c r="AR12" s="35">
        <f t="shared" si="20"/>
        <v>0</v>
      </c>
      <c r="AW12" s="14">
        <f t="shared" si="21"/>
        <v>6.0000000000000001E-3</v>
      </c>
      <c r="AX12" s="14">
        <f t="shared" si="22"/>
        <v>1.4999999999999999E-2</v>
      </c>
      <c r="AY12" s="14">
        <f t="shared" si="23"/>
        <v>5.5E-2</v>
      </c>
      <c r="AZ12" s="14" t="e">
        <f t="shared" si="24"/>
        <v>#VALUE!</v>
      </c>
      <c r="BD12" t="str">
        <f>IF(AND(C12&lt;&gt;$C$165,C12&lt;&gt;$C$166),"N/A",IF(AND(OR(C12=$C$165,C12=$C$166),H12=0),"Unen","Mort"))</f>
        <v>N/A</v>
      </c>
    </row>
    <row r="13" spans="1:56" ht="14.7" outlineLevel="1" thickBot="1">
      <c r="A13" s="15"/>
      <c r="B13" s="29">
        <v>4</v>
      </c>
      <c r="C13" s="373" t="str">
        <f>IF(ISBLANK('1. Portfolio Schedule'!B14),"",IF(OR('1. Portfolio Schedule'!F14="Single Family Let",'1. Portfolio Schedule'!F14="Student Let"),$C$177,IF(OR('1. Portfolio Schedule'!F14="HMO (mandatory licence)",'1. Portfolio Schedule'!F14="HMO (selective licence)",'1. Portfolio Schedule'!F14="HMO (no licence)"),$C$178,IF('1. Portfolio Schedule'!F14=$C$179,$C$179,""))))</f>
        <v/>
      </c>
      <c r="D13" s="374" t="str">
        <f>IF(AND(C13&lt;&gt;$M$165,C13&lt;&gt;$M$166,C13&lt;&gt;$C$179),"",IF('1. Portfolio Schedule'!D14&gt;-1,'1. Portfolio Schedule'!D14,"Unspecified"))</f>
        <v/>
      </c>
      <c r="E13" s="374" t="str">
        <f>IF(AND(C13&lt;&gt;$M$165,C13&lt;&gt;$M$166,C13&lt;&gt;$C$179),"",'1. Portfolio Schedule'!B14)</f>
        <v/>
      </c>
      <c r="F13" s="375" t="str">
        <f>IF(AND(C13&lt;&gt;$M$165,C13&lt;&gt;$M$166,C13&lt;&gt;$C$179),"",'1. Portfolio Schedule'!C14)</f>
        <v/>
      </c>
      <c r="G13" s="375" t="str">
        <f>IF(AND(C13&lt;&gt;$M$165,C13&lt;&gt;$M$166,C13&lt;&gt;$C$179),"",IF('1. Portfolio Schedule'!J14="Individual","Individual",IF('1. Portfolio Schedule'!J14="Ltd Company","Ltd Co","Unspecified")))</f>
        <v/>
      </c>
      <c r="H13" s="376" t="str">
        <f>IF(AND(C13&lt;&gt;$M$165,C13&lt;&gt;$M$166,C13&lt;&gt;$C$179),"",'1. Portfolio Schedule'!K14)</f>
        <v/>
      </c>
      <c r="I13" s="376" t="str">
        <f>IF(AND(C13&lt;&gt;$M$165,C13&lt;&gt;$M$166,C13&lt;&gt;$C$179),"",'1. Portfolio Schedule'!H14)</f>
        <v/>
      </c>
      <c r="J13" s="377">
        <f t="shared" si="25"/>
        <v>0</v>
      </c>
      <c r="K13" s="378" t="str">
        <f>IF(AND(C13&lt;&gt;$M$165,C13&lt;&gt;$M$166,C13&lt;&gt;$C$179),"",'1. Portfolio Schedule'!L14)</f>
        <v/>
      </c>
      <c r="L13" s="379" t="str">
        <f>IF(AND(C13&lt;&gt;$M$165,C13&lt;&gt;$M$166,C13&lt;&gt;$C$179),"",'1. Portfolio Schedule'!M14)</f>
        <v/>
      </c>
      <c r="M13" s="45" t="str">
        <f t="shared" si="1"/>
        <v/>
      </c>
      <c r="N13" s="30">
        <f t="shared" si="2"/>
        <v>0</v>
      </c>
      <c r="O13" s="31" t="str">
        <f t="shared" si="3"/>
        <v/>
      </c>
      <c r="P13" t="s">
        <v>40</v>
      </c>
      <c r="Q13" s="145">
        <f t="shared" ca="1" si="4"/>
        <v>5.5E-2</v>
      </c>
      <c r="R13" s="30">
        <v>1.25</v>
      </c>
      <c r="S13" s="146">
        <f t="shared" ca="1" si="5"/>
        <v>0</v>
      </c>
      <c r="U13" s="33">
        <f t="shared" si="6"/>
        <v>0</v>
      </c>
      <c r="V13" s="33">
        <f t="shared" si="26"/>
        <v>0</v>
      </c>
      <c r="W13" s="33">
        <f t="shared" si="7"/>
        <v>0</v>
      </c>
      <c r="X13" s="33">
        <f t="shared" si="7"/>
        <v>0</v>
      </c>
      <c r="Y13" s="33">
        <f t="shared" si="7"/>
        <v>0</v>
      </c>
      <c r="Z13" s="124"/>
      <c r="AA13" s="41">
        <f t="shared" ca="1" si="8"/>
        <v>0</v>
      </c>
      <c r="AB13" s="42">
        <f t="shared" ca="1" si="9"/>
        <v>0</v>
      </c>
      <c r="AC13" s="43">
        <f t="shared" ca="1" si="10"/>
        <v>0</v>
      </c>
      <c r="AD13" s="43">
        <f t="shared" ca="1" si="11"/>
        <v>0</v>
      </c>
      <c r="AE13" s="43">
        <f t="shared" ca="1" si="12"/>
        <v>0</v>
      </c>
      <c r="AF13" s="44">
        <f t="shared" ca="1" si="13"/>
        <v>0</v>
      </c>
      <c r="AI13" s="38" t="e">
        <f t="shared" si="27"/>
        <v>#VALUE!</v>
      </c>
      <c r="AJ13" s="30">
        <v>1.25</v>
      </c>
      <c r="AK13" s="32" t="e">
        <f t="shared" si="14"/>
        <v>#VALUE!</v>
      </c>
      <c r="AM13" s="34">
        <f t="shared" si="15"/>
        <v>0</v>
      </c>
      <c r="AN13" s="35">
        <f t="shared" si="16"/>
        <v>0</v>
      </c>
      <c r="AO13" s="35">
        <f t="shared" si="17"/>
        <v>0</v>
      </c>
      <c r="AP13" s="35">
        <f t="shared" si="18"/>
        <v>0</v>
      </c>
      <c r="AQ13" s="35">
        <f t="shared" si="19"/>
        <v>0</v>
      </c>
      <c r="AR13" s="35">
        <f t="shared" si="20"/>
        <v>0</v>
      </c>
      <c r="AW13" s="14">
        <f t="shared" si="21"/>
        <v>6.0000000000000001E-3</v>
      </c>
      <c r="AX13" s="14">
        <f t="shared" si="22"/>
        <v>1.4999999999999999E-2</v>
      </c>
      <c r="AY13" s="14">
        <f t="shared" si="23"/>
        <v>5.5E-2</v>
      </c>
      <c r="AZ13" s="14" t="e">
        <f t="shared" si="24"/>
        <v>#VALUE!</v>
      </c>
      <c r="BD13" t="str">
        <f>IF(AND(C13&lt;&gt;$C$165,C13&lt;&gt;$C$166),"N/A",IF(AND(OR(C13=$C$165,C13=$C$166),H13=0),"Unen","Mort"))</f>
        <v>N/A</v>
      </c>
    </row>
    <row r="14" spans="1:56" ht="14.7" outlineLevel="1" thickBot="1">
      <c r="A14" s="15"/>
      <c r="B14" s="29">
        <v>5</v>
      </c>
      <c r="C14" s="373" t="str">
        <f>IF(ISBLANK('1. Portfolio Schedule'!B15),"",IF(OR('1. Portfolio Schedule'!F15="Single Family Let",'1. Portfolio Schedule'!F15="Student Let"),$C$177,IF(OR('1. Portfolio Schedule'!F15="HMO (mandatory licence)",'1. Portfolio Schedule'!F15="HMO (selective licence)",'1. Portfolio Schedule'!F15="HMO (no licence)"),$C$178,IF('1. Portfolio Schedule'!F15=$C$179,$C$179,""))))</f>
        <v/>
      </c>
      <c r="D14" s="374" t="str">
        <f>IF(AND(C14&lt;&gt;$M$165,C14&lt;&gt;$M$166,C14&lt;&gt;$C$179),"",IF('1. Portfolio Schedule'!D15&gt;-1,'1. Portfolio Schedule'!D15,"Unspecified"))</f>
        <v/>
      </c>
      <c r="E14" s="374" t="str">
        <f>IF(AND(C14&lt;&gt;$M$165,C14&lt;&gt;$M$166,C14&lt;&gt;$C$179),"",'1. Portfolio Schedule'!B15)</f>
        <v/>
      </c>
      <c r="F14" s="375" t="str">
        <f>IF(AND(C14&lt;&gt;$M$165,C14&lt;&gt;$M$166,C14&lt;&gt;$C$179),"",'1. Portfolio Schedule'!C15)</f>
        <v/>
      </c>
      <c r="G14" s="375" t="str">
        <f>IF(AND(C14&lt;&gt;$M$165,C14&lt;&gt;$M$166,C14&lt;&gt;$C$179),"",IF('1. Portfolio Schedule'!J15="Individual","Individual",IF('1. Portfolio Schedule'!J15="Ltd Company","Ltd Co","Unspecified")))</f>
        <v/>
      </c>
      <c r="H14" s="376" t="str">
        <f>IF(AND(C14&lt;&gt;$M$165,C14&lt;&gt;$M$166,C14&lt;&gt;$C$179),"",'1. Portfolio Schedule'!K15)</f>
        <v/>
      </c>
      <c r="I14" s="376" t="str">
        <f>IF(AND(C14&lt;&gt;$M$165,C14&lt;&gt;$M$166,C14&lt;&gt;$C$179),"",'1. Portfolio Schedule'!H15)</f>
        <v/>
      </c>
      <c r="J14" s="377">
        <f t="shared" si="25"/>
        <v>0</v>
      </c>
      <c r="K14" s="378" t="str">
        <f>IF(AND(C14&lt;&gt;$M$165,C14&lt;&gt;$M$166,C14&lt;&gt;$C$179),"",'1. Portfolio Schedule'!L15)</f>
        <v/>
      </c>
      <c r="L14" s="379" t="str">
        <f>IF(AND(C14&lt;&gt;$M$165,C14&lt;&gt;$M$166,C14&lt;&gt;$C$179),"",'1. Portfolio Schedule'!M15)</f>
        <v/>
      </c>
      <c r="M14" s="45" t="str">
        <f t="shared" si="1"/>
        <v/>
      </c>
      <c r="N14" s="30">
        <f t="shared" si="2"/>
        <v>0</v>
      </c>
      <c r="O14" s="31" t="str">
        <f t="shared" si="3"/>
        <v/>
      </c>
      <c r="P14" t="s">
        <v>40</v>
      </c>
      <c r="Q14" s="145">
        <f t="shared" ca="1" si="4"/>
        <v>5.5E-2</v>
      </c>
      <c r="R14" s="30">
        <v>1.25</v>
      </c>
      <c r="S14" s="146">
        <f t="shared" ca="1" si="5"/>
        <v>0</v>
      </c>
      <c r="U14" s="33">
        <f t="shared" si="6"/>
        <v>0</v>
      </c>
      <c r="V14" s="33">
        <f t="shared" si="26"/>
        <v>0</v>
      </c>
      <c r="W14" s="33">
        <f t="shared" si="7"/>
        <v>0</v>
      </c>
      <c r="X14" s="33">
        <f t="shared" si="7"/>
        <v>0</v>
      </c>
      <c r="Y14" s="33">
        <f t="shared" si="7"/>
        <v>0</v>
      </c>
      <c r="Z14" s="124"/>
      <c r="AA14" s="41">
        <f t="shared" ca="1" si="8"/>
        <v>0</v>
      </c>
      <c r="AB14" s="42">
        <f t="shared" ca="1" si="9"/>
        <v>0</v>
      </c>
      <c r="AC14" s="43">
        <f t="shared" ca="1" si="10"/>
        <v>0</v>
      </c>
      <c r="AD14" s="43">
        <f t="shared" ca="1" si="11"/>
        <v>0</v>
      </c>
      <c r="AE14" s="43">
        <f t="shared" ca="1" si="12"/>
        <v>0</v>
      </c>
      <c r="AF14" s="44">
        <f t="shared" ca="1" si="13"/>
        <v>0</v>
      </c>
      <c r="AI14" s="38" t="e">
        <f t="shared" si="27"/>
        <v>#VALUE!</v>
      </c>
      <c r="AJ14" s="30">
        <v>1.25</v>
      </c>
      <c r="AK14" s="32" t="e">
        <f t="shared" si="14"/>
        <v>#VALUE!</v>
      </c>
      <c r="AM14" s="34">
        <f t="shared" si="15"/>
        <v>0</v>
      </c>
      <c r="AN14" s="35">
        <f t="shared" si="16"/>
        <v>0</v>
      </c>
      <c r="AO14" s="35">
        <f t="shared" si="17"/>
        <v>0</v>
      </c>
      <c r="AP14" s="35">
        <f t="shared" si="18"/>
        <v>0</v>
      </c>
      <c r="AQ14" s="35">
        <f t="shared" si="19"/>
        <v>0</v>
      </c>
      <c r="AR14" s="35">
        <f t="shared" si="20"/>
        <v>0</v>
      </c>
      <c r="AW14" s="14">
        <f t="shared" si="21"/>
        <v>6.0000000000000001E-3</v>
      </c>
      <c r="AX14" s="14">
        <f t="shared" si="22"/>
        <v>1.4999999999999999E-2</v>
      </c>
      <c r="AY14" s="14">
        <f t="shared" si="23"/>
        <v>5.5E-2</v>
      </c>
      <c r="AZ14" s="14" t="e">
        <f t="shared" si="24"/>
        <v>#VALUE!</v>
      </c>
      <c r="BD14" t="str">
        <f t="shared" ref="BD14:BD74" si="28">IF(AND(C14&lt;&gt;$C$165,C14&lt;&gt;$C$166),"N/A",IF(AND(OR(C14=$C$165,C14=$C$166),H14=0),"Unen","Mort"))</f>
        <v>N/A</v>
      </c>
    </row>
    <row r="15" spans="1:56" ht="14.7" outlineLevel="1" thickBot="1">
      <c r="A15" s="15"/>
      <c r="B15" s="29">
        <v>6</v>
      </c>
      <c r="C15" s="373" t="str">
        <f>IF(ISBLANK('1. Portfolio Schedule'!B16),"",IF(OR('1. Portfolio Schedule'!F16="Single Family Let",'1. Portfolio Schedule'!F16="Student Let"),$C$177,IF(OR('1. Portfolio Schedule'!F16="HMO (mandatory licence)",'1. Portfolio Schedule'!F16="HMO (selective licence)",'1. Portfolio Schedule'!F16="HMO (no licence)"),$C$178,IF('1. Portfolio Schedule'!F16=$C$179,$C$179,""))))</f>
        <v/>
      </c>
      <c r="D15" s="374" t="str">
        <f>IF(AND(C15&lt;&gt;$M$165,C15&lt;&gt;$M$166,C15&lt;&gt;$C$179),"",IF('1. Portfolio Schedule'!D16&gt;-1,'1. Portfolio Schedule'!D16,"Unspecified"))</f>
        <v/>
      </c>
      <c r="E15" s="374" t="str">
        <f>IF(AND(C15&lt;&gt;$M$165,C15&lt;&gt;$M$166,C15&lt;&gt;$C$179),"",'1. Portfolio Schedule'!B16)</f>
        <v/>
      </c>
      <c r="F15" s="375" t="str">
        <f>IF(AND(C15&lt;&gt;$M$165,C15&lt;&gt;$M$166,C15&lt;&gt;$C$179),"",'1. Portfolio Schedule'!C16)</f>
        <v/>
      </c>
      <c r="G15" s="375" t="str">
        <f>IF(AND(C15&lt;&gt;$M$165,C15&lt;&gt;$M$166,C15&lt;&gt;$C$179),"",IF('1. Portfolio Schedule'!J16="Individual","Individual",IF('1. Portfolio Schedule'!J16="Ltd Company","Ltd Co","Unspecified")))</f>
        <v/>
      </c>
      <c r="H15" s="376" t="str">
        <f>IF(AND(C15&lt;&gt;$M$165,C15&lt;&gt;$M$166,C15&lt;&gt;$C$179),"",'1. Portfolio Schedule'!K16)</f>
        <v/>
      </c>
      <c r="I15" s="376" t="str">
        <f>IF(AND(C15&lt;&gt;$M$165,C15&lt;&gt;$M$166,C15&lt;&gt;$C$179),"",'1. Portfolio Schedule'!H16)</f>
        <v/>
      </c>
      <c r="J15" s="377">
        <f t="shared" si="25"/>
        <v>0</v>
      </c>
      <c r="K15" s="378" t="str">
        <f>IF(AND(C15&lt;&gt;$M$165,C15&lt;&gt;$M$166,C15&lt;&gt;$C$179),"",'1. Portfolio Schedule'!L16)</f>
        <v/>
      </c>
      <c r="L15" s="379" t="str">
        <f>IF(AND(C15&lt;&gt;$M$165,C15&lt;&gt;$M$166,C15&lt;&gt;$C$179),"",'1. Portfolio Schedule'!M16)</f>
        <v/>
      </c>
      <c r="M15" s="45" t="str">
        <f t="shared" si="1"/>
        <v/>
      </c>
      <c r="N15" s="30">
        <f t="shared" si="2"/>
        <v>0</v>
      </c>
      <c r="O15" s="31" t="str">
        <f t="shared" si="3"/>
        <v/>
      </c>
      <c r="P15" t="s">
        <v>40</v>
      </c>
      <c r="Q15" s="145">
        <f t="shared" ca="1" si="4"/>
        <v>5.5E-2</v>
      </c>
      <c r="R15" s="30">
        <v>1.25</v>
      </c>
      <c r="S15" s="146">
        <f t="shared" ca="1" si="5"/>
        <v>0</v>
      </c>
      <c r="U15" s="33">
        <f t="shared" si="6"/>
        <v>0</v>
      </c>
      <c r="V15" s="33">
        <f t="shared" si="26"/>
        <v>0</v>
      </c>
      <c r="W15" s="33">
        <f t="shared" si="7"/>
        <v>0</v>
      </c>
      <c r="X15" s="33">
        <f t="shared" si="7"/>
        <v>0</v>
      </c>
      <c r="Y15" s="33">
        <f t="shared" si="7"/>
        <v>0</v>
      </c>
      <c r="Z15" s="124"/>
      <c r="AA15" s="41">
        <f t="shared" ca="1" si="8"/>
        <v>0</v>
      </c>
      <c r="AB15" s="42">
        <f t="shared" ca="1" si="9"/>
        <v>0</v>
      </c>
      <c r="AC15" s="43">
        <f t="shared" ca="1" si="10"/>
        <v>0</v>
      </c>
      <c r="AD15" s="43">
        <f t="shared" ca="1" si="11"/>
        <v>0</v>
      </c>
      <c r="AE15" s="43">
        <f t="shared" ca="1" si="12"/>
        <v>0</v>
      </c>
      <c r="AF15" s="44">
        <f t="shared" ca="1" si="13"/>
        <v>0</v>
      </c>
      <c r="AI15" s="38" t="e">
        <f t="shared" si="27"/>
        <v>#VALUE!</v>
      </c>
      <c r="AJ15" s="30">
        <v>1.25</v>
      </c>
      <c r="AK15" s="32" t="e">
        <f t="shared" si="14"/>
        <v>#VALUE!</v>
      </c>
      <c r="AM15" s="34">
        <f t="shared" si="15"/>
        <v>0</v>
      </c>
      <c r="AN15" s="35">
        <f t="shared" si="16"/>
        <v>0</v>
      </c>
      <c r="AO15" s="35">
        <f t="shared" si="17"/>
        <v>0</v>
      </c>
      <c r="AP15" s="35">
        <f t="shared" si="18"/>
        <v>0</v>
      </c>
      <c r="AQ15" s="35">
        <f t="shared" si="19"/>
        <v>0</v>
      </c>
      <c r="AR15" s="35">
        <f t="shared" si="20"/>
        <v>0</v>
      </c>
      <c r="AW15" s="14">
        <f t="shared" si="21"/>
        <v>6.0000000000000001E-3</v>
      </c>
      <c r="AX15" s="14">
        <f t="shared" si="22"/>
        <v>1.4999999999999999E-2</v>
      </c>
      <c r="AY15" s="14">
        <f t="shared" si="23"/>
        <v>5.5E-2</v>
      </c>
      <c r="AZ15" s="14" t="e">
        <f t="shared" si="24"/>
        <v>#VALUE!</v>
      </c>
      <c r="BD15" t="str">
        <f t="shared" si="28"/>
        <v>N/A</v>
      </c>
    </row>
    <row r="16" spans="1:56" ht="14.7" outlineLevel="1" thickBot="1">
      <c r="A16" s="15"/>
      <c r="B16" s="29">
        <v>7</v>
      </c>
      <c r="C16" s="373" t="str">
        <f>IF(ISBLANK('1. Portfolio Schedule'!B17),"",IF(OR('1. Portfolio Schedule'!F17="Single Family Let",'1. Portfolio Schedule'!F17="Student Let"),$C$177,IF(OR('1. Portfolio Schedule'!F17="HMO (mandatory licence)",'1. Portfolio Schedule'!F17="HMO (selective licence)",'1. Portfolio Schedule'!F17="HMO (no licence)"),$C$178,IF('1. Portfolio Schedule'!F17=$C$179,$C$179,""))))</f>
        <v/>
      </c>
      <c r="D16" s="374" t="str">
        <f>IF(AND(C16&lt;&gt;$M$165,C16&lt;&gt;$M$166,C16&lt;&gt;$C$179),"",IF('1. Portfolio Schedule'!D17&gt;-1,'1. Portfolio Schedule'!D17,"Unspecified"))</f>
        <v/>
      </c>
      <c r="E16" s="374" t="str">
        <f>IF(AND(C16&lt;&gt;$M$165,C16&lt;&gt;$M$166,C16&lt;&gt;$C$179),"",'1. Portfolio Schedule'!B17)</f>
        <v/>
      </c>
      <c r="F16" s="375" t="str">
        <f>IF(AND(C16&lt;&gt;$M$165,C16&lt;&gt;$M$166,C16&lt;&gt;$C$179),"",'1. Portfolio Schedule'!C17)</f>
        <v/>
      </c>
      <c r="G16" s="375" t="str">
        <f>IF(AND(C16&lt;&gt;$M$165,C16&lt;&gt;$M$166,C16&lt;&gt;$C$179),"",IF('1. Portfolio Schedule'!J17="Individual","Individual",IF('1. Portfolio Schedule'!J17="Ltd Company","Ltd Co","Unspecified")))</f>
        <v/>
      </c>
      <c r="H16" s="376" t="str">
        <f>IF(AND(C16&lt;&gt;$M$165,C16&lt;&gt;$M$166,C16&lt;&gt;$C$179),"",'1. Portfolio Schedule'!K17)</f>
        <v/>
      </c>
      <c r="I16" s="376" t="str">
        <f>IF(AND(C16&lt;&gt;$M$165,C16&lt;&gt;$M$166,C16&lt;&gt;$C$179),"",'1. Portfolio Schedule'!H17)</f>
        <v/>
      </c>
      <c r="J16" s="377">
        <f t="shared" si="25"/>
        <v>0</v>
      </c>
      <c r="K16" s="378" t="str">
        <f>IF(AND(C16&lt;&gt;$M$165,C16&lt;&gt;$M$166,C16&lt;&gt;$C$179),"",'1. Portfolio Schedule'!L17)</f>
        <v/>
      </c>
      <c r="L16" s="379" t="str">
        <f>IF(AND(C16&lt;&gt;$M$165,C16&lt;&gt;$M$166,C16&lt;&gt;$C$179),"",'1. Portfolio Schedule'!M17)</f>
        <v/>
      </c>
      <c r="M16" s="45" t="str">
        <f t="shared" si="1"/>
        <v/>
      </c>
      <c r="N16" s="30">
        <f t="shared" si="2"/>
        <v>0</v>
      </c>
      <c r="O16" s="31" t="str">
        <f t="shared" si="3"/>
        <v/>
      </c>
      <c r="P16" t="s">
        <v>40</v>
      </c>
      <c r="Q16" s="145">
        <f t="shared" ca="1" si="4"/>
        <v>5.5E-2</v>
      </c>
      <c r="R16" s="30">
        <v>1.25</v>
      </c>
      <c r="S16" s="146">
        <f t="shared" ca="1" si="5"/>
        <v>0</v>
      </c>
      <c r="U16" s="33">
        <f t="shared" si="6"/>
        <v>0</v>
      </c>
      <c r="V16" s="33">
        <f t="shared" si="26"/>
        <v>0</v>
      </c>
      <c r="W16" s="33">
        <f t="shared" si="7"/>
        <v>0</v>
      </c>
      <c r="X16" s="33">
        <f t="shared" si="7"/>
        <v>0</v>
      </c>
      <c r="Y16" s="33">
        <f t="shared" si="7"/>
        <v>0</v>
      </c>
      <c r="Z16" s="124"/>
      <c r="AA16" s="41">
        <f t="shared" ca="1" si="8"/>
        <v>0</v>
      </c>
      <c r="AB16" s="42">
        <f t="shared" ca="1" si="9"/>
        <v>0</v>
      </c>
      <c r="AC16" s="43">
        <f t="shared" ca="1" si="10"/>
        <v>0</v>
      </c>
      <c r="AD16" s="43">
        <f t="shared" ca="1" si="11"/>
        <v>0</v>
      </c>
      <c r="AE16" s="43">
        <f t="shared" ca="1" si="12"/>
        <v>0</v>
      </c>
      <c r="AF16" s="44">
        <f t="shared" ca="1" si="13"/>
        <v>0</v>
      </c>
      <c r="AI16" s="38" t="e">
        <f t="shared" si="27"/>
        <v>#VALUE!</v>
      </c>
      <c r="AJ16" s="30">
        <v>1.25</v>
      </c>
      <c r="AK16" s="32" t="e">
        <f t="shared" si="14"/>
        <v>#VALUE!</v>
      </c>
      <c r="AM16" s="34">
        <f t="shared" si="15"/>
        <v>0</v>
      </c>
      <c r="AN16" s="35">
        <f t="shared" si="16"/>
        <v>0</v>
      </c>
      <c r="AO16" s="35">
        <f t="shared" si="17"/>
        <v>0</v>
      </c>
      <c r="AP16" s="35">
        <f t="shared" si="18"/>
        <v>0</v>
      </c>
      <c r="AQ16" s="35">
        <f t="shared" si="19"/>
        <v>0</v>
      </c>
      <c r="AR16" s="35">
        <f t="shared" si="20"/>
        <v>0</v>
      </c>
      <c r="AW16" s="14">
        <f t="shared" si="21"/>
        <v>6.0000000000000001E-3</v>
      </c>
      <c r="AX16" s="14">
        <f t="shared" si="22"/>
        <v>1.4999999999999999E-2</v>
      </c>
      <c r="AY16" s="14">
        <f t="shared" si="23"/>
        <v>5.5E-2</v>
      </c>
      <c r="AZ16" s="14" t="e">
        <f t="shared" si="24"/>
        <v>#VALUE!</v>
      </c>
      <c r="BD16" t="str">
        <f t="shared" si="28"/>
        <v>N/A</v>
      </c>
    </row>
    <row r="17" spans="1:56" ht="14.7" outlineLevel="1" thickBot="1">
      <c r="A17" s="15"/>
      <c r="B17" s="29">
        <v>8</v>
      </c>
      <c r="C17" s="373" t="str">
        <f>IF(ISBLANK('1. Portfolio Schedule'!B18),"",IF(OR('1. Portfolio Schedule'!F18="Single Family Let",'1. Portfolio Schedule'!F18="Student Let"),$C$177,IF(OR('1. Portfolio Schedule'!F18="HMO (mandatory licence)",'1. Portfolio Schedule'!F18="HMO (selective licence)",'1. Portfolio Schedule'!F18="HMO (no licence)"),$C$178,IF('1. Portfolio Schedule'!F18=$C$179,$C$179,""))))</f>
        <v/>
      </c>
      <c r="D17" s="374" t="str">
        <f>IF(AND(C17&lt;&gt;$M$165,C17&lt;&gt;$M$166,C17&lt;&gt;$C$179),"",IF('1. Portfolio Schedule'!D18&gt;-1,'1. Portfolio Schedule'!D18,"Unspecified"))</f>
        <v/>
      </c>
      <c r="E17" s="374" t="str">
        <f>IF(AND(C17&lt;&gt;$M$165,C17&lt;&gt;$M$166,C17&lt;&gt;$C$179),"",'1. Portfolio Schedule'!B18)</f>
        <v/>
      </c>
      <c r="F17" s="375" t="str">
        <f>IF(AND(C17&lt;&gt;$M$165,C17&lt;&gt;$M$166,C17&lt;&gt;$C$179),"",'1. Portfolio Schedule'!C18)</f>
        <v/>
      </c>
      <c r="G17" s="375" t="str">
        <f>IF(AND(C17&lt;&gt;$M$165,C17&lt;&gt;$M$166,C17&lt;&gt;$C$179),"",IF('1. Portfolio Schedule'!J18="Individual","Individual",IF('1. Portfolio Schedule'!J18="Ltd Company","Ltd Co","Unspecified")))</f>
        <v/>
      </c>
      <c r="H17" s="376" t="str">
        <f>IF(AND(C17&lt;&gt;$M$165,C17&lt;&gt;$M$166,C17&lt;&gt;$C$179),"",'1. Portfolio Schedule'!K18)</f>
        <v/>
      </c>
      <c r="I17" s="376" t="str">
        <f>IF(AND(C17&lt;&gt;$M$165,C17&lt;&gt;$M$166,C17&lt;&gt;$C$179),"",'1. Portfolio Schedule'!H18)</f>
        <v/>
      </c>
      <c r="J17" s="377">
        <f t="shared" si="25"/>
        <v>0</v>
      </c>
      <c r="K17" s="378" t="str">
        <f>IF(AND(C17&lt;&gt;$M$165,C17&lt;&gt;$M$166,C17&lt;&gt;$C$179),"",'1. Portfolio Schedule'!L18)</f>
        <v/>
      </c>
      <c r="L17" s="379" t="str">
        <f>IF(AND(C17&lt;&gt;$M$165,C17&lt;&gt;$M$166,C17&lt;&gt;$C$179),"",'1. Portfolio Schedule'!M18)</f>
        <v/>
      </c>
      <c r="M17" s="45" t="str">
        <f t="shared" si="1"/>
        <v/>
      </c>
      <c r="N17" s="30">
        <f t="shared" si="2"/>
        <v>0</v>
      </c>
      <c r="O17" s="31" t="str">
        <f t="shared" si="3"/>
        <v/>
      </c>
      <c r="P17" t="s">
        <v>40</v>
      </c>
      <c r="Q17" s="145">
        <f t="shared" ca="1" si="4"/>
        <v>5.5E-2</v>
      </c>
      <c r="R17" s="30">
        <v>1.25</v>
      </c>
      <c r="S17" s="146">
        <f t="shared" ca="1" si="5"/>
        <v>0</v>
      </c>
      <c r="U17" s="33">
        <f t="shared" si="6"/>
        <v>0</v>
      </c>
      <c r="V17" s="33">
        <f t="shared" si="26"/>
        <v>0</v>
      </c>
      <c r="W17" s="33">
        <f t="shared" si="7"/>
        <v>0</v>
      </c>
      <c r="X17" s="33">
        <f t="shared" si="7"/>
        <v>0</v>
      </c>
      <c r="Y17" s="33">
        <f t="shared" si="7"/>
        <v>0</v>
      </c>
      <c r="Z17" s="124"/>
      <c r="AA17" s="41">
        <f t="shared" ca="1" si="8"/>
        <v>0</v>
      </c>
      <c r="AB17" s="42">
        <f t="shared" ca="1" si="9"/>
        <v>0</v>
      </c>
      <c r="AC17" s="43">
        <f t="shared" ca="1" si="10"/>
        <v>0</v>
      </c>
      <c r="AD17" s="43">
        <f t="shared" ca="1" si="11"/>
        <v>0</v>
      </c>
      <c r="AE17" s="43">
        <f t="shared" ca="1" si="12"/>
        <v>0</v>
      </c>
      <c r="AF17" s="44">
        <f t="shared" ca="1" si="13"/>
        <v>0</v>
      </c>
      <c r="AI17" s="38" t="e">
        <f t="shared" si="27"/>
        <v>#VALUE!</v>
      </c>
      <c r="AJ17" s="30">
        <v>1.25</v>
      </c>
      <c r="AK17" s="32" t="e">
        <f t="shared" si="14"/>
        <v>#VALUE!</v>
      </c>
      <c r="AM17" s="34">
        <f t="shared" si="15"/>
        <v>0</v>
      </c>
      <c r="AN17" s="35">
        <f t="shared" si="16"/>
        <v>0</v>
      </c>
      <c r="AO17" s="35">
        <f t="shared" si="17"/>
        <v>0</v>
      </c>
      <c r="AP17" s="35">
        <f t="shared" si="18"/>
        <v>0</v>
      </c>
      <c r="AQ17" s="35">
        <f t="shared" si="19"/>
        <v>0</v>
      </c>
      <c r="AR17" s="35">
        <f t="shared" si="20"/>
        <v>0</v>
      </c>
      <c r="AW17" s="14">
        <f t="shared" si="21"/>
        <v>6.0000000000000001E-3</v>
      </c>
      <c r="AX17" s="14">
        <f t="shared" si="22"/>
        <v>1.4999999999999999E-2</v>
      </c>
      <c r="AY17" s="14">
        <f t="shared" si="23"/>
        <v>5.5E-2</v>
      </c>
      <c r="AZ17" s="14" t="e">
        <f t="shared" si="24"/>
        <v>#VALUE!</v>
      </c>
      <c r="BD17" t="str">
        <f t="shared" si="28"/>
        <v>N/A</v>
      </c>
    </row>
    <row r="18" spans="1:56" ht="14.7" outlineLevel="1" thickBot="1">
      <c r="B18" s="29">
        <v>9</v>
      </c>
      <c r="C18" s="373" t="str">
        <f>IF(ISBLANK('1. Portfolio Schedule'!B19),"",IF(OR('1. Portfolio Schedule'!F19="Single Family Let",'1. Portfolio Schedule'!F19="Student Let"),$C$177,IF(OR('1. Portfolio Schedule'!F19="HMO (mandatory licence)",'1. Portfolio Schedule'!F19="HMO (selective licence)",'1. Portfolio Schedule'!F19="HMO (no licence)"),$C$178,IF('1. Portfolio Schedule'!F19=$C$179,$C$179,""))))</f>
        <v/>
      </c>
      <c r="D18" s="374" t="str">
        <f>IF(AND(C18&lt;&gt;$M$165,C18&lt;&gt;$M$166,C18&lt;&gt;$C$179),"",IF('1. Portfolio Schedule'!D19&gt;-1,'1. Portfolio Schedule'!D19,"Unspecified"))</f>
        <v/>
      </c>
      <c r="E18" s="374" t="str">
        <f>IF(AND(C18&lt;&gt;$M$165,C18&lt;&gt;$M$166,C18&lt;&gt;$C$179),"",'1. Portfolio Schedule'!B19)</f>
        <v/>
      </c>
      <c r="F18" s="375" t="str">
        <f>IF(AND(C18&lt;&gt;$M$165,C18&lt;&gt;$M$166,C18&lt;&gt;$C$179),"",'1. Portfolio Schedule'!C19)</f>
        <v/>
      </c>
      <c r="G18" s="375" t="str">
        <f>IF(AND(C18&lt;&gt;$M$165,C18&lt;&gt;$M$166,C18&lt;&gt;$C$179),"",IF('1. Portfolio Schedule'!J19="Individual","Individual",IF('1. Portfolio Schedule'!J19="Ltd Company","Ltd Co","Unspecified")))</f>
        <v/>
      </c>
      <c r="H18" s="376" t="str">
        <f>IF(AND(C18&lt;&gt;$M$165,C18&lt;&gt;$M$166,C18&lt;&gt;$C$179),"",'1. Portfolio Schedule'!K19)</f>
        <v/>
      </c>
      <c r="I18" s="376" t="str">
        <f>IF(AND(C18&lt;&gt;$M$165,C18&lt;&gt;$M$166,C18&lt;&gt;$C$179),"",'1. Portfolio Schedule'!H19)</f>
        <v/>
      </c>
      <c r="J18" s="377">
        <f t="shared" si="25"/>
        <v>0</v>
      </c>
      <c r="K18" s="378" t="str">
        <f>IF(AND(C18&lt;&gt;$M$165,C18&lt;&gt;$M$166,C18&lt;&gt;$C$179),"",'1. Portfolio Schedule'!L19)</f>
        <v/>
      </c>
      <c r="L18" s="379" t="str">
        <f>IF(AND(C18&lt;&gt;$M$165,C18&lt;&gt;$M$166,C18&lt;&gt;$C$179),"",'1. Portfolio Schedule'!M19)</f>
        <v/>
      </c>
      <c r="M18" s="45" t="str">
        <f t="shared" si="1"/>
        <v/>
      </c>
      <c r="N18" s="30">
        <f t="shared" si="2"/>
        <v>0</v>
      </c>
      <c r="O18" s="31" t="str">
        <f t="shared" si="3"/>
        <v/>
      </c>
      <c r="P18" t="s">
        <v>40</v>
      </c>
      <c r="Q18" s="145">
        <f t="shared" ca="1" si="4"/>
        <v>5.5E-2</v>
      </c>
      <c r="R18" s="30">
        <v>1.25</v>
      </c>
      <c r="S18" s="146">
        <f t="shared" ca="1" si="5"/>
        <v>0</v>
      </c>
      <c r="U18" s="33">
        <f t="shared" si="6"/>
        <v>0</v>
      </c>
      <c r="V18" s="33">
        <f t="shared" si="26"/>
        <v>0</v>
      </c>
      <c r="W18" s="33">
        <f t="shared" si="7"/>
        <v>0</v>
      </c>
      <c r="X18" s="33">
        <f t="shared" si="7"/>
        <v>0</v>
      </c>
      <c r="Y18" s="33">
        <f t="shared" si="7"/>
        <v>0</v>
      </c>
      <c r="Z18" s="124"/>
      <c r="AA18" s="41">
        <f t="shared" ca="1" si="8"/>
        <v>0</v>
      </c>
      <c r="AB18" s="42">
        <f t="shared" ca="1" si="9"/>
        <v>0</v>
      </c>
      <c r="AC18" s="43">
        <f t="shared" ca="1" si="10"/>
        <v>0</v>
      </c>
      <c r="AD18" s="43">
        <f t="shared" ca="1" si="11"/>
        <v>0</v>
      </c>
      <c r="AE18" s="43">
        <f t="shared" ca="1" si="12"/>
        <v>0</v>
      </c>
      <c r="AF18" s="44">
        <f t="shared" ca="1" si="13"/>
        <v>0</v>
      </c>
      <c r="AI18" s="38" t="e">
        <f t="shared" si="27"/>
        <v>#VALUE!</v>
      </c>
      <c r="AJ18" s="30">
        <v>1.25</v>
      </c>
      <c r="AK18" s="32" t="e">
        <f t="shared" si="14"/>
        <v>#VALUE!</v>
      </c>
      <c r="AM18" s="34">
        <f t="shared" si="15"/>
        <v>0</v>
      </c>
      <c r="AN18" s="35">
        <f t="shared" si="16"/>
        <v>0</v>
      </c>
      <c r="AO18" s="35">
        <f t="shared" si="17"/>
        <v>0</v>
      </c>
      <c r="AP18" s="35">
        <f t="shared" si="18"/>
        <v>0</v>
      </c>
      <c r="AQ18" s="35">
        <f t="shared" si="19"/>
        <v>0</v>
      </c>
      <c r="AR18" s="35">
        <f t="shared" si="20"/>
        <v>0</v>
      </c>
      <c r="AW18" s="14">
        <f t="shared" si="21"/>
        <v>6.0000000000000001E-3</v>
      </c>
      <c r="AX18" s="14">
        <f t="shared" si="22"/>
        <v>1.4999999999999999E-2</v>
      </c>
      <c r="AY18" s="14">
        <f t="shared" si="23"/>
        <v>5.5E-2</v>
      </c>
      <c r="AZ18" s="14" t="e">
        <f t="shared" si="24"/>
        <v>#VALUE!</v>
      </c>
      <c r="BD18" t="str">
        <f t="shared" si="28"/>
        <v>N/A</v>
      </c>
    </row>
    <row r="19" spans="1:56" ht="14.7" outlineLevel="1" thickBot="1">
      <c r="B19" s="29">
        <v>10</v>
      </c>
      <c r="C19" s="373" t="str">
        <f>IF(ISBLANK('1. Portfolio Schedule'!B20),"",IF(OR('1. Portfolio Schedule'!F20="Single Family Let",'1. Portfolio Schedule'!F20="Student Let"),$C$177,IF(OR('1. Portfolio Schedule'!F20="HMO (mandatory licence)",'1. Portfolio Schedule'!F20="HMO (selective licence)",'1. Portfolio Schedule'!F20="HMO (no licence)"),$C$178,IF('1. Portfolio Schedule'!F20=$C$179,$C$179,""))))</f>
        <v/>
      </c>
      <c r="D19" s="374" t="str">
        <f>IF(AND(C19&lt;&gt;$M$165,C19&lt;&gt;$M$166,C19&lt;&gt;$C$179),"",IF('1. Portfolio Schedule'!D20&gt;-1,'1. Portfolio Schedule'!D20,"Unspecified"))</f>
        <v/>
      </c>
      <c r="E19" s="374" t="str">
        <f>IF(AND(C19&lt;&gt;$M$165,C19&lt;&gt;$M$166,C19&lt;&gt;$C$179),"",'1. Portfolio Schedule'!B20)</f>
        <v/>
      </c>
      <c r="F19" s="375" t="str">
        <f>IF(AND(C19&lt;&gt;$M$165,C19&lt;&gt;$M$166,C19&lt;&gt;$C$179),"",'1. Portfolio Schedule'!C20)</f>
        <v/>
      </c>
      <c r="G19" s="375" t="str">
        <f>IF(AND(C19&lt;&gt;$M$165,C19&lt;&gt;$M$166,C19&lt;&gt;$C$179),"",IF('1. Portfolio Schedule'!J20="Individual","Individual",IF('1. Portfolio Schedule'!J20="Ltd Company","Ltd Co","Unspecified")))</f>
        <v/>
      </c>
      <c r="H19" s="376" t="str">
        <f>IF(AND(C19&lt;&gt;$M$165,C19&lt;&gt;$M$166,C19&lt;&gt;$C$179),"",'1. Portfolio Schedule'!K20)</f>
        <v/>
      </c>
      <c r="I19" s="376" t="str">
        <f>IF(AND(C19&lt;&gt;$M$165,C19&lt;&gt;$M$166,C19&lt;&gt;$C$179),"",'1. Portfolio Schedule'!H20)</f>
        <v/>
      </c>
      <c r="J19" s="377">
        <f t="shared" si="25"/>
        <v>0</v>
      </c>
      <c r="K19" s="378" t="str">
        <f>IF(AND(C19&lt;&gt;$M$165,C19&lt;&gt;$M$166,C19&lt;&gt;$C$179),"",'1. Portfolio Schedule'!L20)</f>
        <v/>
      </c>
      <c r="L19" s="379" t="str">
        <f>IF(AND(C19&lt;&gt;$M$165,C19&lt;&gt;$M$166,C19&lt;&gt;$C$179),"",'1. Portfolio Schedule'!M20)</f>
        <v/>
      </c>
      <c r="M19" s="45" t="str">
        <f t="shared" si="1"/>
        <v/>
      </c>
      <c r="N19" s="30">
        <f t="shared" si="2"/>
        <v>0</v>
      </c>
      <c r="O19" s="31" t="str">
        <f t="shared" si="3"/>
        <v/>
      </c>
      <c r="P19" t="s">
        <v>40</v>
      </c>
      <c r="Q19" s="145">
        <f t="shared" ca="1" si="4"/>
        <v>5.5E-2</v>
      </c>
      <c r="R19" s="30">
        <v>1.25</v>
      </c>
      <c r="S19" s="146">
        <f t="shared" ca="1" si="5"/>
        <v>0</v>
      </c>
      <c r="U19" s="33">
        <f t="shared" si="6"/>
        <v>0</v>
      </c>
      <c r="V19" s="33">
        <f t="shared" si="26"/>
        <v>0</v>
      </c>
      <c r="W19" s="33">
        <f t="shared" si="7"/>
        <v>0</v>
      </c>
      <c r="X19" s="33">
        <f t="shared" si="7"/>
        <v>0</v>
      </c>
      <c r="Y19" s="33">
        <f t="shared" si="7"/>
        <v>0</v>
      </c>
      <c r="Z19" s="124"/>
      <c r="AA19" s="41">
        <f t="shared" ca="1" si="8"/>
        <v>0</v>
      </c>
      <c r="AB19" s="42">
        <f t="shared" ca="1" si="9"/>
        <v>0</v>
      </c>
      <c r="AC19" s="43">
        <f t="shared" ca="1" si="10"/>
        <v>0</v>
      </c>
      <c r="AD19" s="43">
        <f t="shared" ca="1" si="11"/>
        <v>0</v>
      </c>
      <c r="AE19" s="43">
        <f t="shared" ca="1" si="12"/>
        <v>0</v>
      </c>
      <c r="AF19" s="44">
        <f t="shared" ca="1" si="13"/>
        <v>0</v>
      </c>
      <c r="AI19" s="38" t="e">
        <f t="shared" si="27"/>
        <v>#VALUE!</v>
      </c>
      <c r="AJ19" s="30">
        <v>1.25</v>
      </c>
      <c r="AK19" s="32" t="e">
        <f t="shared" si="14"/>
        <v>#VALUE!</v>
      </c>
      <c r="AM19" s="34">
        <f t="shared" si="15"/>
        <v>0</v>
      </c>
      <c r="AN19" s="35">
        <f t="shared" si="16"/>
        <v>0</v>
      </c>
      <c r="AO19" s="35">
        <f t="shared" si="17"/>
        <v>0</v>
      </c>
      <c r="AP19" s="35">
        <f t="shared" si="18"/>
        <v>0</v>
      </c>
      <c r="AQ19" s="35">
        <f t="shared" si="19"/>
        <v>0</v>
      </c>
      <c r="AR19" s="35">
        <f t="shared" si="20"/>
        <v>0</v>
      </c>
      <c r="AW19" s="14">
        <f t="shared" si="21"/>
        <v>6.0000000000000001E-3</v>
      </c>
      <c r="AX19" s="14">
        <f t="shared" si="22"/>
        <v>1.4999999999999999E-2</v>
      </c>
      <c r="AY19" s="14">
        <f t="shared" si="23"/>
        <v>5.5E-2</v>
      </c>
      <c r="AZ19" s="14" t="e">
        <f t="shared" si="24"/>
        <v>#VALUE!</v>
      </c>
      <c r="BD19" t="str">
        <f t="shared" si="28"/>
        <v>N/A</v>
      </c>
    </row>
    <row r="20" spans="1:56" ht="14.7" outlineLevel="1" thickBot="1">
      <c r="B20" s="29">
        <v>11</v>
      </c>
      <c r="C20" s="373" t="str">
        <f>IF(ISBLANK('1. Portfolio Schedule'!B21),"",IF(OR('1. Portfolio Schedule'!F21="Single Family Let",'1. Portfolio Schedule'!F21="Student Let"),$C$177,IF(OR('1. Portfolio Schedule'!F21="HMO (mandatory licence)",'1. Portfolio Schedule'!F21="HMO (selective licence)",'1. Portfolio Schedule'!F21="HMO (no licence)"),$C$178,IF('1. Portfolio Schedule'!F21=$C$179,$C$179,""))))</f>
        <v/>
      </c>
      <c r="D20" s="374" t="str">
        <f>IF(AND(C20&lt;&gt;$M$165,C20&lt;&gt;$M$166,C20&lt;&gt;$C$179),"",IF('1. Portfolio Schedule'!D21&gt;-1,'1. Portfolio Schedule'!D21,"Unspecified"))</f>
        <v/>
      </c>
      <c r="E20" s="374" t="str">
        <f>IF(AND(C20&lt;&gt;$M$165,C20&lt;&gt;$M$166,C20&lt;&gt;$C$179),"",'1. Portfolio Schedule'!B21)</f>
        <v/>
      </c>
      <c r="F20" s="375" t="str">
        <f>IF(AND(C20&lt;&gt;$M$165,C20&lt;&gt;$M$166,C20&lt;&gt;$C$179),"",'1. Portfolio Schedule'!C21)</f>
        <v/>
      </c>
      <c r="G20" s="375" t="str">
        <f>IF(AND(C20&lt;&gt;$M$165,C20&lt;&gt;$M$166,C20&lt;&gt;$C$179),"",IF('1. Portfolio Schedule'!J21="Individual","Individual",IF('1. Portfolio Schedule'!J21="Ltd Company","Ltd Co","Unspecified")))</f>
        <v/>
      </c>
      <c r="H20" s="376" t="str">
        <f>IF(AND(C20&lt;&gt;$M$165,C20&lt;&gt;$M$166,C20&lt;&gt;$C$179),"",'1. Portfolio Schedule'!K21)</f>
        <v/>
      </c>
      <c r="I20" s="376" t="str">
        <f>IF(AND(C20&lt;&gt;$M$165,C20&lt;&gt;$M$166,C20&lt;&gt;$C$179),"",'1. Portfolio Schedule'!H21)</f>
        <v/>
      </c>
      <c r="J20" s="377">
        <f t="shared" si="25"/>
        <v>0</v>
      </c>
      <c r="K20" s="378" t="str">
        <f>IF(AND(C20&lt;&gt;$M$165,C20&lt;&gt;$M$166,C20&lt;&gt;$C$179),"",'1. Portfolio Schedule'!L21)</f>
        <v/>
      </c>
      <c r="L20" s="379" t="str">
        <f>IF(AND(C20&lt;&gt;$M$165,C20&lt;&gt;$M$166,C20&lt;&gt;$C$179),"",'1. Portfolio Schedule'!M21)</f>
        <v/>
      </c>
      <c r="M20" s="45" t="str">
        <f t="shared" si="1"/>
        <v/>
      </c>
      <c r="N20" s="30">
        <f t="shared" si="2"/>
        <v>0</v>
      </c>
      <c r="O20" s="31" t="str">
        <f t="shared" si="3"/>
        <v/>
      </c>
      <c r="P20" t="s">
        <v>40</v>
      </c>
      <c r="Q20" s="145">
        <f t="shared" ca="1" si="4"/>
        <v>5.5E-2</v>
      </c>
      <c r="R20" s="30">
        <v>1.25</v>
      </c>
      <c r="S20" s="146">
        <f t="shared" ca="1" si="5"/>
        <v>0</v>
      </c>
      <c r="U20" s="33">
        <f t="shared" si="6"/>
        <v>0</v>
      </c>
      <c r="V20" s="33">
        <f t="shared" si="26"/>
        <v>0</v>
      </c>
      <c r="W20" s="33">
        <f t="shared" si="7"/>
        <v>0</v>
      </c>
      <c r="X20" s="33">
        <f t="shared" si="7"/>
        <v>0</v>
      </c>
      <c r="Y20" s="33">
        <f t="shared" si="7"/>
        <v>0</v>
      </c>
      <c r="Z20" s="124"/>
      <c r="AA20" s="41">
        <f t="shared" ca="1" si="8"/>
        <v>0</v>
      </c>
      <c r="AB20" s="42">
        <f t="shared" ca="1" si="9"/>
        <v>0</v>
      </c>
      <c r="AC20" s="43">
        <f t="shared" ca="1" si="10"/>
        <v>0</v>
      </c>
      <c r="AD20" s="43">
        <f t="shared" ca="1" si="11"/>
        <v>0</v>
      </c>
      <c r="AE20" s="43">
        <f t="shared" ca="1" si="12"/>
        <v>0</v>
      </c>
      <c r="AF20" s="44">
        <f t="shared" ca="1" si="13"/>
        <v>0</v>
      </c>
      <c r="AI20" s="38" t="e">
        <f t="shared" si="27"/>
        <v>#VALUE!</v>
      </c>
      <c r="AJ20" s="30">
        <v>1.25</v>
      </c>
      <c r="AK20" s="32" t="e">
        <f t="shared" si="14"/>
        <v>#VALUE!</v>
      </c>
      <c r="AM20" s="34">
        <f t="shared" si="15"/>
        <v>0</v>
      </c>
      <c r="AN20" s="35">
        <f t="shared" si="16"/>
        <v>0</v>
      </c>
      <c r="AO20" s="35">
        <f t="shared" si="17"/>
        <v>0</v>
      </c>
      <c r="AP20" s="35">
        <f t="shared" si="18"/>
        <v>0</v>
      </c>
      <c r="AQ20" s="35">
        <f t="shared" si="19"/>
        <v>0</v>
      </c>
      <c r="AR20" s="35">
        <f t="shared" si="20"/>
        <v>0</v>
      </c>
      <c r="AW20" s="14">
        <f t="shared" si="21"/>
        <v>6.0000000000000001E-3</v>
      </c>
      <c r="AX20" s="14">
        <f t="shared" si="22"/>
        <v>1.4999999999999999E-2</v>
      </c>
      <c r="AY20" s="14">
        <f t="shared" si="23"/>
        <v>5.5E-2</v>
      </c>
      <c r="AZ20" s="14" t="e">
        <f t="shared" si="24"/>
        <v>#VALUE!</v>
      </c>
      <c r="BD20" t="str">
        <f t="shared" si="28"/>
        <v>N/A</v>
      </c>
    </row>
    <row r="21" spans="1:56" ht="14.7" outlineLevel="1" thickBot="1">
      <c r="B21" s="29">
        <v>12</v>
      </c>
      <c r="C21" s="373" t="str">
        <f>IF(ISBLANK('1. Portfolio Schedule'!B22),"",IF(OR('1. Portfolio Schedule'!F22="Single Family Let",'1. Portfolio Schedule'!F22="Student Let"),$C$177,IF(OR('1. Portfolio Schedule'!F22="HMO (mandatory licence)",'1. Portfolio Schedule'!F22="HMO (selective licence)",'1. Portfolio Schedule'!F22="HMO (no licence)"),$C$178,IF('1. Portfolio Schedule'!F22=$C$179,$C$179,""))))</f>
        <v/>
      </c>
      <c r="D21" s="374" t="str">
        <f>IF(AND(C21&lt;&gt;$M$165,C21&lt;&gt;$M$166,C21&lt;&gt;$C$179),"",IF('1. Portfolio Schedule'!D22&gt;-1,'1. Portfolio Schedule'!D22,"Unspecified"))</f>
        <v/>
      </c>
      <c r="E21" s="374" t="str">
        <f>IF(AND(C21&lt;&gt;$M$165,C21&lt;&gt;$M$166,C21&lt;&gt;$C$179),"",'1. Portfolio Schedule'!B22)</f>
        <v/>
      </c>
      <c r="F21" s="375" t="str">
        <f>IF(AND(C21&lt;&gt;$M$165,C21&lt;&gt;$M$166,C21&lt;&gt;$C$179),"",'1. Portfolio Schedule'!C22)</f>
        <v/>
      </c>
      <c r="G21" s="375" t="str">
        <f>IF(AND(C21&lt;&gt;$M$165,C21&lt;&gt;$M$166,C21&lt;&gt;$C$179),"",IF('1. Portfolio Schedule'!J22="Individual","Individual",IF('1. Portfolio Schedule'!J22="Ltd Company","Ltd Co","Unspecified")))</f>
        <v/>
      </c>
      <c r="H21" s="376" t="str">
        <f>IF(AND(C21&lt;&gt;$M$165,C21&lt;&gt;$M$166,C21&lt;&gt;$C$179),"",'1. Portfolio Schedule'!K22)</f>
        <v/>
      </c>
      <c r="I21" s="376" t="str">
        <f>IF(AND(C21&lt;&gt;$M$165,C21&lt;&gt;$M$166,C21&lt;&gt;$C$179),"",'1. Portfolio Schedule'!H22)</f>
        <v/>
      </c>
      <c r="J21" s="377">
        <f t="shared" si="25"/>
        <v>0</v>
      </c>
      <c r="K21" s="378" t="str">
        <f>IF(AND(C21&lt;&gt;$M$165,C21&lt;&gt;$M$166,C21&lt;&gt;$C$179),"",'1. Portfolio Schedule'!L22)</f>
        <v/>
      </c>
      <c r="L21" s="379" t="str">
        <f>IF(AND(C21&lt;&gt;$M$165,C21&lt;&gt;$M$166,C21&lt;&gt;$C$179),"",'1. Portfolio Schedule'!M22)</f>
        <v/>
      </c>
      <c r="M21" s="45" t="str">
        <f t="shared" si="1"/>
        <v/>
      </c>
      <c r="N21" s="30">
        <f t="shared" si="2"/>
        <v>0</v>
      </c>
      <c r="O21" s="31" t="str">
        <f t="shared" si="3"/>
        <v/>
      </c>
      <c r="P21" t="s">
        <v>40</v>
      </c>
      <c r="Q21" s="145">
        <f t="shared" ca="1" si="4"/>
        <v>5.5E-2</v>
      </c>
      <c r="R21" s="30">
        <v>1.25</v>
      </c>
      <c r="S21" s="146">
        <f t="shared" ca="1" si="5"/>
        <v>0</v>
      </c>
      <c r="U21" s="33">
        <f t="shared" si="6"/>
        <v>0</v>
      </c>
      <c r="V21" s="33">
        <f t="shared" si="26"/>
        <v>0</v>
      </c>
      <c r="W21" s="33">
        <f t="shared" si="7"/>
        <v>0</v>
      </c>
      <c r="X21" s="33">
        <f t="shared" si="7"/>
        <v>0</v>
      </c>
      <c r="Y21" s="33">
        <f t="shared" si="7"/>
        <v>0</v>
      </c>
      <c r="Z21" s="124"/>
      <c r="AA21" s="41">
        <f t="shared" ca="1" si="8"/>
        <v>0</v>
      </c>
      <c r="AB21" s="42">
        <f t="shared" ca="1" si="9"/>
        <v>0</v>
      </c>
      <c r="AC21" s="43">
        <f t="shared" ca="1" si="10"/>
        <v>0</v>
      </c>
      <c r="AD21" s="43">
        <f t="shared" ca="1" si="11"/>
        <v>0</v>
      </c>
      <c r="AE21" s="43">
        <f t="shared" ca="1" si="12"/>
        <v>0</v>
      </c>
      <c r="AF21" s="44">
        <f t="shared" ca="1" si="13"/>
        <v>0</v>
      </c>
      <c r="AI21" s="38" t="e">
        <f t="shared" si="27"/>
        <v>#VALUE!</v>
      </c>
      <c r="AJ21" s="30">
        <v>1.25</v>
      </c>
      <c r="AK21" s="32" t="e">
        <f t="shared" si="14"/>
        <v>#VALUE!</v>
      </c>
      <c r="AM21" s="34">
        <f t="shared" si="15"/>
        <v>0</v>
      </c>
      <c r="AN21" s="35">
        <f t="shared" si="16"/>
        <v>0</v>
      </c>
      <c r="AO21" s="35">
        <f t="shared" si="17"/>
        <v>0</v>
      </c>
      <c r="AP21" s="35">
        <f t="shared" si="18"/>
        <v>0</v>
      </c>
      <c r="AQ21" s="35">
        <f t="shared" si="19"/>
        <v>0</v>
      </c>
      <c r="AR21" s="35">
        <f t="shared" si="20"/>
        <v>0</v>
      </c>
      <c r="AW21" s="14">
        <f t="shared" si="21"/>
        <v>6.0000000000000001E-3</v>
      </c>
      <c r="AX21" s="14">
        <f t="shared" si="22"/>
        <v>1.4999999999999999E-2</v>
      </c>
      <c r="AY21" s="14">
        <f t="shared" si="23"/>
        <v>5.5E-2</v>
      </c>
      <c r="AZ21" s="14" t="e">
        <f t="shared" si="24"/>
        <v>#VALUE!</v>
      </c>
      <c r="BD21" t="str">
        <f t="shared" si="28"/>
        <v>N/A</v>
      </c>
    </row>
    <row r="22" spans="1:56" ht="14.7" outlineLevel="1" thickBot="1">
      <c r="B22" s="29">
        <v>13</v>
      </c>
      <c r="C22" s="373" t="str">
        <f>IF(ISBLANK('1. Portfolio Schedule'!B23),"",IF(OR('1. Portfolio Schedule'!F23="Single Family Let",'1. Portfolio Schedule'!F23="Student Let"),$C$177,IF(OR('1. Portfolio Schedule'!F23="HMO (mandatory licence)",'1. Portfolio Schedule'!F23="HMO (selective licence)",'1. Portfolio Schedule'!F23="HMO (no licence)"),$C$178,IF('1. Portfolio Schedule'!F23=$C$179,$C$179,""))))</f>
        <v/>
      </c>
      <c r="D22" s="374" t="str">
        <f>IF(AND(C22&lt;&gt;$M$165,C22&lt;&gt;$M$166,C22&lt;&gt;$C$179),"",IF('1. Portfolio Schedule'!D23&gt;-1,'1. Portfolio Schedule'!D23,"Unspecified"))</f>
        <v/>
      </c>
      <c r="E22" s="374" t="str">
        <f>IF(AND(C22&lt;&gt;$M$165,C22&lt;&gt;$M$166,C22&lt;&gt;$C$179),"",'1. Portfolio Schedule'!B23)</f>
        <v/>
      </c>
      <c r="F22" s="375" t="str">
        <f>IF(AND(C22&lt;&gt;$M$165,C22&lt;&gt;$M$166,C22&lt;&gt;$C$179),"",'1. Portfolio Schedule'!C23)</f>
        <v/>
      </c>
      <c r="G22" s="375" t="str">
        <f>IF(AND(C22&lt;&gt;$M$165,C22&lt;&gt;$M$166,C22&lt;&gt;$C$179),"",IF('1. Portfolio Schedule'!J23="Individual","Individual",IF('1. Portfolio Schedule'!J23="Ltd Company","Ltd Co","Unspecified")))</f>
        <v/>
      </c>
      <c r="H22" s="376" t="str">
        <f>IF(AND(C22&lt;&gt;$M$165,C22&lt;&gt;$M$166,C22&lt;&gt;$C$179),"",'1. Portfolio Schedule'!K23)</f>
        <v/>
      </c>
      <c r="I22" s="376" t="str">
        <f>IF(AND(C22&lt;&gt;$M$165,C22&lt;&gt;$M$166,C22&lt;&gt;$C$179),"",'1. Portfolio Schedule'!H23)</f>
        <v/>
      </c>
      <c r="J22" s="377">
        <f t="shared" si="25"/>
        <v>0</v>
      </c>
      <c r="K22" s="378" t="str">
        <f>IF(AND(C22&lt;&gt;$M$165,C22&lt;&gt;$M$166,C22&lt;&gt;$C$179),"",'1. Portfolio Schedule'!L23)</f>
        <v/>
      </c>
      <c r="L22" s="379" t="str">
        <f>IF(AND(C22&lt;&gt;$M$165,C22&lt;&gt;$M$166,C22&lt;&gt;$C$179),"",'1. Portfolio Schedule'!M23)</f>
        <v/>
      </c>
      <c r="M22" s="45" t="str">
        <f t="shared" si="1"/>
        <v/>
      </c>
      <c r="N22" s="30">
        <f t="shared" si="2"/>
        <v>0</v>
      </c>
      <c r="O22" s="31" t="str">
        <f t="shared" si="3"/>
        <v/>
      </c>
      <c r="P22" t="s">
        <v>40</v>
      </c>
      <c r="Q22" s="145">
        <f t="shared" ca="1" si="4"/>
        <v>5.5E-2</v>
      </c>
      <c r="R22" s="30">
        <v>1.25</v>
      </c>
      <c r="S22" s="146">
        <f t="shared" ca="1" si="5"/>
        <v>0</v>
      </c>
      <c r="U22" s="33">
        <f t="shared" si="6"/>
        <v>0</v>
      </c>
      <c r="V22" s="33">
        <f t="shared" si="26"/>
        <v>0</v>
      </c>
      <c r="W22" s="33">
        <f t="shared" si="7"/>
        <v>0</v>
      </c>
      <c r="X22" s="33">
        <f t="shared" si="7"/>
        <v>0</v>
      </c>
      <c r="Y22" s="33">
        <f t="shared" si="7"/>
        <v>0</v>
      </c>
      <c r="Z22" s="124"/>
      <c r="AA22" s="41">
        <f t="shared" ca="1" si="8"/>
        <v>0</v>
      </c>
      <c r="AB22" s="42">
        <f t="shared" ca="1" si="9"/>
        <v>0</v>
      </c>
      <c r="AC22" s="43">
        <f t="shared" ca="1" si="10"/>
        <v>0</v>
      </c>
      <c r="AD22" s="43">
        <f t="shared" ca="1" si="11"/>
        <v>0</v>
      </c>
      <c r="AE22" s="43">
        <f t="shared" ca="1" si="12"/>
        <v>0</v>
      </c>
      <c r="AF22" s="44">
        <f t="shared" ca="1" si="13"/>
        <v>0</v>
      </c>
      <c r="AI22" s="38" t="e">
        <f t="shared" si="27"/>
        <v>#VALUE!</v>
      </c>
      <c r="AJ22" s="30">
        <v>1.25</v>
      </c>
      <c r="AK22" s="32" t="e">
        <f t="shared" si="14"/>
        <v>#VALUE!</v>
      </c>
      <c r="AM22" s="34">
        <f t="shared" si="15"/>
        <v>0</v>
      </c>
      <c r="AN22" s="35">
        <f t="shared" si="16"/>
        <v>0</v>
      </c>
      <c r="AO22" s="35">
        <f t="shared" si="17"/>
        <v>0</v>
      </c>
      <c r="AP22" s="35">
        <f t="shared" si="18"/>
        <v>0</v>
      </c>
      <c r="AQ22" s="35">
        <f t="shared" si="19"/>
        <v>0</v>
      </c>
      <c r="AR22" s="35">
        <f t="shared" si="20"/>
        <v>0</v>
      </c>
      <c r="AW22" s="14">
        <f t="shared" si="21"/>
        <v>6.0000000000000001E-3</v>
      </c>
      <c r="AX22" s="14">
        <f t="shared" si="22"/>
        <v>1.4999999999999999E-2</v>
      </c>
      <c r="AY22" s="14">
        <f t="shared" si="23"/>
        <v>5.5E-2</v>
      </c>
      <c r="AZ22" s="14" t="e">
        <f t="shared" si="24"/>
        <v>#VALUE!</v>
      </c>
      <c r="BD22" t="str">
        <f t="shared" si="28"/>
        <v>N/A</v>
      </c>
    </row>
    <row r="23" spans="1:56" ht="14.7" outlineLevel="1" thickBot="1">
      <c r="B23" s="29">
        <v>14</v>
      </c>
      <c r="C23" s="373" t="str">
        <f>IF(ISBLANK('1. Portfolio Schedule'!B24),"",IF(OR('1. Portfolio Schedule'!F24="Single Family Let",'1. Portfolio Schedule'!F24="Student Let"),$C$177,IF(OR('1. Portfolio Schedule'!F24="HMO (mandatory licence)",'1. Portfolio Schedule'!F24="HMO (selective licence)",'1. Portfolio Schedule'!F24="HMO (no licence)"),$C$178,IF('1. Portfolio Schedule'!F24=$C$179,$C$179,""))))</f>
        <v/>
      </c>
      <c r="D23" s="374" t="str">
        <f>IF(AND(C23&lt;&gt;$M$165,C23&lt;&gt;$M$166,C23&lt;&gt;$C$179),"",IF('1. Portfolio Schedule'!D24&gt;-1,'1. Portfolio Schedule'!D24,"Unspecified"))</f>
        <v/>
      </c>
      <c r="E23" s="374" t="str">
        <f>IF(AND(C23&lt;&gt;$M$165,C23&lt;&gt;$M$166,C23&lt;&gt;$C$179),"",'1. Portfolio Schedule'!B24)</f>
        <v/>
      </c>
      <c r="F23" s="375" t="str">
        <f>IF(AND(C23&lt;&gt;$M$165,C23&lt;&gt;$M$166,C23&lt;&gt;$C$179),"",'1. Portfolio Schedule'!C24)</f>
        <v/>
      </c>
      <c r="G23" s="375" t="str">
        <f>IF(AND(C23&lt;&gt;$M$165,C23&lt;&gt;$M$166,C23&lt;&gt;$C$179),"",IF('1. Portfolio Schedule'!J24="Individual","Individual",IF('1. Portfolio Schedule'!J24="Ltd Company","Ltd Co","Unspecified")))</f>
        <v/>
      </c>
      <c r="H23" s="376" t="str">
        <f>IF(AND(C23&lt;&gt;$M$165,C23&lt;&gt;$M$166,C23&lt;&gt;$C$179),"",'1. Portfolio Schedule'!K24)</f>
        <v/>
      </c>
      <c r="I23" s="376" t="str">
        <f>IF(AND(C23&lt;&gt;$M$165,C23&lt;&gt;$M$166,C23&lt;&gt;$C$179),"",'1. Portfolio Schedule'!H24)</f>
        <v/>
      </c>
      <c r="J23" s="377">
        <f t="shared" si="25"/>
        <v>0</v>
      </c>
      <c r="K23" s="378" t="str">
        <f>IF(AND(C23&lt;&gt;$M$165,C23&lt;&gt;$M$166,C23&lt;&gt;$C$179),"",'1. Portfolio Schedule'!L24)</f>
        <v/>
      </c>
      <c r="L23" s="379" t="str">
        <f>IF(AND(C23&lt;&gt;$M$165,C23&lt;&gt;$M$166,C23&lt;&gt;$C$179),"",'1. Portfolio Schedule'!M24)</f>
        <v/>
      </c>
      <c r="M23" s="45" t="str">
        <f t="shared" si="1"/>
        <v/>
      </c>
      <c r="N23" s="30">
        <f t="shared" si="2"/>
        <v>0</v>
      </c>
      <c r="O23" s="31" t="str">
        <f t="shared" si="3"/>
        <v/>
      </c>
      <c r="P23" t="s">
        <v>40</v>
      </c>
      <c r="Q23" s="145">
        <f t="shared" ca="1" si="4"/>
        <v>5.5E-2</v>
      </c>
      <c r="R23" s="30">
        <v>1.25</v>
      </c>
      <c r="S23" s="146">
        <f t="shared" ca="1" si="5"/>
        <v>0</v>
      </c>
      <c r="U23" s="33">
        <f t="shared" si="6"/>
        <v>0</v>
      </c>
      <c r="V23" s="33">
        <f t="shared" si="26"/>
        <v>0</v>
      </c>
      <c r="W23" s="33">
        <f t="shared" si="7"/>
        <v>0</v>
      </c>
      <c r="X23" s="33">
        <f t="shared" si="7"/>
        <v>0</v>
      </c>
      <c r="Y23" s="33">
        <f t="shared" si="7"/>
        <v>0</v>
      </c>
      <c r="Z23" s="124"/>
      <c r="AA23" s="41">
        <f t="shared" ca="1" si="8"/>
        <v>0</v>
      </c>
      <c r="AB23" s="42">
        <f t="shared" ca="1" si="9"/>
        <v>0</v>
      </c>
      <c r="AC23" s="43">
        <f t="shared" ca="1" si="10"/>
        <v>0</v>
      </c>
      <c r="AD23" s="43">
        <f t="shared" ca="1" si="11"/>
        <v>0</v>
      </c>
      <c r="AE23" s="43">
        <f t="shared" ca="1" si="12"/>
        <v>0</v>
      </c>
      <c r="AF23" s="44">
        <f t="shared" ca="1" si="13"/>
        <v>0</v>
      </c>
      <c r="AI23" s="38" t="e">
        <f t="shared" si="27"/>
        <v>#VALUE!</v>
      </c>
      <c r="AJ23" s="30">
        <v>1.25</v>
      </c>
      <c r="AK23" s="32" t="e">
        <f t="shared" ref="AK23:AK54" si="29">H23*$AI$10/12</f>
        <v>#VALUE!</v>
      </c>
      <c r="AM23" s="34">
        <f t="shared" si="15"/>
        <v>0</v>
      </c>
      <c r="AN23" s="35">
        <f t="shared" ref="AN23:AN54" ca="1" si="30">IFERROR(U23/$S23,0)</f>
        <v>0</v>
      </c>
      <c r="AO23" s="35">
        <f t="shared" ref="AO23:AO54" ca="1" si="31">IFERROR(V23/$S23,0)</f>
        <v>0</v>
      </c>
      <c r="AP23" s="35">
        <f t="shared" ref="AP23:AP54" ca="1" si="32">IFERROR(W23/$S23,0)</f>
        <v>0</v>
      </c>
      <c r="AQ23" s="35">
        <f t="shared" ref="AQ23:AQ54" ca="1" si="33">IFERROR(X23/$S23,0)</f>
        <v>0</v>
      </c>
      <c r="AR23" s="35">
        <f t="shared" ref="AR23:AR54" ca="1" si="34">IFERROR(Y23/$S23,0)</f>
        <v>0</v>
      </c>
      <c r="AW23" s="14">
        <f t="shared" si="21"/>
        <v>6.0000000000000001E-3</v>
      </c>
      <c r="AX23" s="14">
        <f t="shared" si="22"/>
        <v>1.4999999999999999E-2</v>
      </c>
      <c r="AY23" s="14">
        <f t="shared" si="23"/>
        <v>5.5E-2</v>
      </c>
      <c r="AZ23" s="14" t="e">
        <f t="shared" si="24"/>
        <v>#VALUE!</v>
      </c>
      <c r="BD23" t="str">
        <f t="shared" si="28"/>
        <v>N/A</v>
      </c>
    </row>
    <row r="24" spans="1:56" ht="14.7" outlineLevel="1" thickBot="1">
      <c r="B24" s="29">
        <v>15</v>
      </c>
      <c r="C24" s="373" t="str">
        <f>IF(ISBLANK('1. Portfolio Schedule'!B25),"",IF(OR('1. Portfolio Schedule'!F25="Single Family Let",'1. Portfolio Schedule'!F25="Student Let"),$C$177,IF(OR('1. Portfolio Schedule'!F25="HMO (mandatory licence)",'1. Portfolio Schedule'!F25="HMO (selective licence)",'1. Portfolio Schedule'!F25="HMO (no licence)"),$C$178,IF('1. Portfolio Schedule'!F25=$C$179,$C$179,""))))</f>
        <v/>
      </c>
      <c r="D24" s="374" t="str">
        <f>IF(AND(C24&lt;&gt;$M$165,C24&lt;&gt;$M$166,C24&lt;&gt;$C$179),"",IF('1. Portfolio Schedule'!D25&gt;-1,'1. Portfolio Schedule'!D25,"Unspecified"))</f>
        <v/>
      </c>
      <c r="E24" s="374" t="str">
        <f>IF(AND(C24&lt;&gt;$M$165,C24&lt;&gt;$M$166,C24&lt;&gt;$C$179),"",'1. Portfolio Schedule'!B25)</f>
        <v/>
      </c>
      <c r="F24" s="375" t="str">
        <f>IF(AND(C24&lt;&gt;$M$165,C24&lt;&gt;$M$166,C24&lt;&gt;$C$179),"",'1. Portfolio Schedule'!C25)</f>
        <v/>
      </c>
      <c r="G24" s="375" t="str">
        <f>IF(AND(C24&lt;&gt;$M$165,C24&lt;&gt;$M$166,C24&lt;&gt;$C$179),"",IF('1. Portfolio Schedule'!J25="Individual","Individual",IF('1. Portfolio Schedule'!J25="Ltd Company","Ltd Co","Unspecified")))</f>
        <v/>
      </c>
      <c r="H24" s="376" t="str">
        <f>IF(AND(C24&lt;&gt;$M$165,C24&lt;&gt;$M$166,C24&lt;&gt;$C$179),"",'1. Portfolio Schedule'!K25)</f>
        <v/>
      </c>
      <c r="I24" s="376" t="str">
        <f>IF(AND(C24&lt;&gt;$M$165,C24&lt;&gt;$M$166,C24&lt;&gt;$C$179),"",'1. Portfolio Schedule'!H25)</f>
        <v/>
      </c>
      <c r="J24" s="377">
        <f t="shared" si="25"/>
        <v>0</v>
      </c>
      <c r="K24" s="378" t="str">
        <f>IF(AND(C24&lt;&gt;$M$165,C24&lt;&gt;$M$166,C24&lt;&gt;$C$179),"",'1. Portfolio Schedule'!L25)</f>
        <v/>
      </c>
      <c r="L24" s="379" t="str">
        <f>IF(AND(C24&lt;&gt;$M$165,C24&lt;&gt;$M$166,C24&lt;&gt;$C$179),"",'1. Portfolio Schedule'!M25)</f>
        <v/>
      </c>
      <c r="M24" s="45" t="str">
        <f t="shared" si="1"/>
        <v/>
      </c>
      <c r="N24" s="30">
        <f t="shared" si="2"/>
        <v>0</v>
      </c>
      <c r="O24" s="31" t="str">
        <f t="shared" si="3"/>
        <v/>
      </c>
      <c r="P24" t="s">
        <v>40</v>
      </c>
      <c r="Q24" s="145">
        <f t="shared" ca="1" si="4"/>
        <v>5.5E-2</v>
      </c>
      <c r="R24" s="30">
        <v>1.25</v>
      </c>
      <c r="S24" s="146">
        <f t="shared" ca="1" si="5"/>
        <v>0</v>
      </c>
      <c r="U24" s="33">
        <f t="shared" si="6"/>
        <v>0</v>
      </c>
      <c r="V24" s="33">
        <f t="shared" si="26"/>
        <v>0</v>
      </c>
      <c r="W24" s="33">
        <f t="shared" si="7"/>
        <v>0</v>
      </c>
      <c r="X24" s="33">
        <f t="shared" si="7"/>
        <v>0</v>
      </c>
      <c r="Y24" s="33">
        <f t="shared" si="7"/>
        <v>0</v>
      </c>
      <c r="Z24" s="124"/>
      <c r="AA24" s="41">
        <f t="shared" ca="1" si="8"/>
        <v>0</v>
      </c>
      <c r="AB24" s="42">
        <f t="shared" ca="1" si="9"/>
        <v>0</v>
      </c>
      <c r="AC24" s="43">
        <f t="shared" ca="1" si="10"/>
        <v>0</v>
      </c>
      <c r="AD24" s="43">
        <f t="shared" ca="1" si="11"/>
        <v>0</v>
      </c>
      <c r="AE24" s="43">
        <f t="shared" ca="1" si="12"/>
        <v>0</v>
      </c>
      <c r="AF24" s="44">
        <f t="shared" ca="1" si="13"/>
        <v>0</v>
      </c>
      <c r="AI24" s="38" t="e">
        <f t="shared" si="27"/>
        <v>#VALUE!</v>
      </c>
      <c r="AJ24" s="30">
        <v>1.25</v>
      </c>
      <c r="AK24" s="32" t="e">
        <f t="shared" si="29"/>
        <v>#VALUE!</v>
      </c>
      <c r="AM24" s="34">
        <f t="shared" si="15"/>
        <v>0</v>
      </c>
      <c r="AN24" s="35">
        <f t="shared" ca="1" si="30"/>
        <v>0</v>
      </c>
      <c r="AO24" s="35">
        <f t="shared" ca="1" si="31"/>
        <v>0</v>
      </c>
      <c r="AP24" s="35">
        <f t="shared" ca="1" si="32"/>
        <v>0</v>
      </c>
      <c r="AQ24" s="35">
        <f t="shared" ca="1" si="33"/>
        <v>0</v>
      </c>
      <c r="AR24" s="35">
        <f t="shared" ca="1" si="34"/>
        <v>0</v>
      </c>
      <c r="AW24" s="14">
        <f t="shared" si="21"/>
        <v>6.0000000000000001E-3</v>
      </c>
      <c r="AX24" s="14">
        <f t="shared" si="22"/>
        <v>1.4999999999999999E-2</v>
      </c>
      <c r="AY24" s="14">
        <f t="shared" si="23"/>
        <v>5.5E-2</v>
      </c>
      <c r="AZ24" s="14" t="e">
        <f t="shared" si="24"/>
        <v>#VALUE!</v>
      </c>
      <c r="BD24" t="str">
        <f t="shared" si="28"/>
        <v>N/A</v>
      </c>
    </row>
    <row r="25" spans="1:56" ht="14.7" outlineLevel="1" thickBot="1">
      <c r="B25" s="29">
        <v>16</v>
      </c>
      <c r="C25" s="373" t="str">
        <f>IF(ISBLANK('1. Portfolio Schedule'!B26),"",IF(OR('1. Portfolio Schedule'!F26="Single Family Let",'1. Portfolio Schedule'!F26="Student Let"),$C$177,IF(OR('1. Portfolio Schedule'!F26="HMO (mandatory licence)",'1. Portfolio Schedule'!F26="HMO (selective licence)",'1. Portfolio Schedule'!F26="HMO (no licence)"),$C$178,IF('1. Portfolio Schedule'!F26=$C$179,$C$179,""))))</f>
        <v/>
      </c>
      <c r="D25" s="374" t="str">
        <f>IF(AND(C25&lt;&gt;$M$165,C25&lt;&gt;$M$166,C25&lt;&gt;$C$179),"",IF('1. Portfolio Schedule'!D26&gt;-1,'1. Portfolio Schedule'!D26,"Unspecified"))</f>
        <v/>
      </c>
      <c r="E25" s="374" t="str">
        <f>IF(AND(C25&lt;&gt;$M$165,C25&lt;&gt;$M$166,C25&lt;&gt;$C$179),"",'1. Portfolio Schedule'!B26)</f>
        <v/>
      </c>
      <c r="F25" s="375" t="str">
        <f>IF(AND(C25&lt;&gt;$M$165,C25&lt;&gt;$M$166,C25&lt;&gt;$C$179),"",'1. Portfolio Schedule'!C26)</f>
        <v/>
      </c>
      <c r="G25" s="375" t="str">
        <f>IF(AND(C25&lt;&gt;$M$165,C25&lt;&gt;$M$166,C25&lt;&gt;$C$179),"",IF('1. Portfolio Schedule'!J26="Individual","Individual",IF('1. Portfolio Schedule'!J26="Ltd Company","Ltd Co","Unspecified")))</f>
        <v/>
      </c>
      <c r="H25" s="376" t="str">
        <f>IF(AND(C25&lt;&gt;$M$165,C25&lt;&gt;$M$166,C25&lt;&gt;$C$179),"",'1. Portfolio Schedule'!K26)</f>
        <v/>
      </c>
      <c r="I25" s="376" t="str">
        <f>IF(AND(C25&lt;&gt;$M$165,C25&lt;&gt;$M$166,C25&lt;&gt;$C$179),"",'1. Portfolio Schedule'!H26)</f>
        <v/>
      </c>
      <c r="J25" s="377">
        <f t="shared" si="25"/>
        <v>0</v>
      </c>
      <c r="K25" s="378" t="str">
        <f>IF(AND(C25&lt;&gt;$M$165,C25&lt;&gt;$M$166,C25&lt;&gt;$C$179),"",'1. Portfolio Schedule'!L26)</f>
        <v/>
      </c>
      <c r="L25" s="379" t="str">
        <f>IF(AND(C25&lt;&gt;$M$165,C25&lt;&gt;$M$166,C25&lt;&gt;$C$179),"",'1. Portfolio Schedule'!M26)</f>
        <v/>
      </c>
      <c r="M25" s="45" t="str">
        <f t="shared" si="1"/>
        <v/>
      </c>
      <c r="N25" s="30">
        <f t="shared" si="2"/>
        <v>0</v>
      </c>
      <c r="O25" s="31" t="str">
        <f t="shared" si="3"/>
        <v/>
      </c>
      <c r="P25" t="s">
        <v>40</v>
      </c>
      <c r="Q25" s="145">
        <f t="shared" ca="1" si="4"/>
        <v>5.5E-2</v>
      </c>
      <c r="R25" s="30">
        <v>1.25</v>
      </c>
      <c r="S25" s="146">
        <f t="shared" ca="1" si="5"/>
        <v>0</v>
      </c>
      <c r="U25" s="33">
        <f t="shared" si="6"/>
        <v>0</v>
      </c>
      <c r="V25" s="33">
        <f t="shared" si="26"/>
        <v>0</v>
      </c>
      <c r="W25" s="33">
        <f t="shared" si="7"/>
        <v>0</v>
      </c>
      <c r="X25" s="33">
        <f t="shared" si="7"/>
        <v>0</v>
      </c>
      <c r="Y25" s="33">
        <f t="shared" si="7"/>
        <v>0</v>
      </c>
      <c r="Z25" s="124"/>
      <c r="AA25" s="41">
        <f t="shared" ca="1" si="8"/>
        <v>0</v>
      </c>
      <c r="AB25" s="42">
        <f t="shared" ca="1" si="9"/>
        <v>0</v>
      </c>
      <c r="AC25" s="43">
        <f t="shared" ca="1" si="10"/>
        <v>0</v>
      </c>
      <c r="AD25" s="43">
        <f t="shared" ca="1" si="11"/>
        <v>0</v>
      </c>
      <c r="AE25" s="43">
        <f t="shared" ca="1" si="12"/>
        <v>0</v>
      </c>
      <c r="AF25" s="44">
        <f t="shared" ca="1" si="13"/>
        <v>0</v>
      </c>
      <c r="AI25" s="38" t="e">
        <f t="shared" si="27"/>
        <v>#VALUE!</v>
      </c>
      <c r="AJ25" s="30">
        <v>1.25</v>
      </c>
      <c r="AK25" s="32" t="e">
        <f t="shared" si="29"/>
        <v>#VALUE!</v>
      </c>
      <c r="AM25" s="34">
        <f t="shared" si="15"/>
        <v>0</v>
      </c>
      <c r="AN25" s="35">
        <f t="shared" ca="1" si="30"/>
        <v>0</v>
      </c>
      <c r="AO25" s="35">
        <f t="shared" ca="1" si="31"/>
        <v>0</v>
      </c>
      <c r="AP25" s="35">
        <f t="shared" ca="1" si="32"/>
        <v>0</v>
      </c>
      <c r="AQ25" s="35">
        <f t="shared" ca="1" si="33"/>
        <v>0</v>
      </c>
      <c r="AR25" s="35">
        <f t="shared" ca="1" si="34"/>
        <v>0</v>
      </c>
      <c r="AW25" s="14">
        <f t="shared" si="21"/>
        <v>6.0000000000000001E-3</v>
      </c>
      <c r="AX25" s="14">
        <f t="shared" si="22"/>
        <v>1.4999999999999999E-2</v>
      </c>
      <c r="AY25" s="14">
        <f t="shared" si="23"/>
        <v>5.5E-2</v>
      </c>
      <c r="AZ25" s="14" t="e">
        <f t="shared" si="24"/>
        <v>#VALUE!</v>
      </c>
      <c r="BD25" t="str">
        <f t="shared" si="28"/>
        <v>N/A</v>
      </c>
    </row>
    <row r="26" spans="1:56" ht="14.7" outlineLevel="1" thickBot="1">
      <c r="B26" s="29">
        <v>17</v>
      </c>
      <c r="C26" s="373" t="str">
        <f>IF(ISBLANK('1. Portfolio Schedule'!B27),"",IF(OR('1. Portfolio Schedule'!F27="Single Family Let",'1. Portfolio Schedule'!F27="Student Let"),$C$177,IF(OR('1. Portfolio Schedule'!F27="HMO (mandatory licence)",'1. Portfolio Schedule'!F27="HMO (selective licence)",'1. Portfolio Schedule'!F27="HMO (no licence)"),$C$178,IF('1. Portfolio Schedule'!F27=$C$179,$C$179,""))))</f>
        <v/>
      </c>
      <c r="D26" s="374" t="str">
        <f>IF(AND(C26&lt;&gt;$M$165,C26&lt;&gt;$M$166,C26&lt;&gt;$C$179),"",IF('1. Portfolio Schedule'!D27&gt;-1,'1. Portfolio Schedule'!D27,"Unspecified"))</f>
        <v/>
      </c>
      <c r="E26" s="374" t="str">
        <f>IF(AND(C26&lt;&gt;$M$165,C26&lt;&gt;$M$166,C26&lt;&gt;$C$179),"",'1. Portfolio Schedule'!B27)</f>
        <v/>
      </c>
      <c r="F26" s="375" t="str">
        <f>IF(AND(C26&lt;&gt;$M$165,C26&lt;&gt;$M$166,C26&lt;&gt;$C$179),"",'1. Portfolio Schedule'!C27)</f>
        <v/>
      </c>
      <c r="G26" s="375" t="str">
        <f>IF(AND(C26&lt;&gt;$M$165,C26&lt;&gt;$M$166,C26&lt;&gt;$C$179),"",IF('1. Portfolio Schedule'!J27="Individual","Individual",IF('1. Portfolio Schedule'!J27="Ltd Company","Ltd Co","Unspecified")))</f>
        <v/>
      </c>
      <c r="H26" s="376" t="str">
        <f>IF(AND(C26&lt;&gt;$M$165,C26&lt;&gt;$M$166,C26&lt;&gt;$C$179),"",'1. Portfolio Schedule'!K27)</f>
        <v/>
      </c>
      <c r="I26" s="376" t="str">
        <f>IF(AND(C26&lt;&gt;$M$165,C26&lt;&gt;$M$166,C26&lt;&gt;$C$179),"",'1. Portfolio Schedule'!H27)</f>
        <v/>
      </c>
      <c r="J26" s="377">
        <f t="shared" si="25"/>
        <v>0</v>
      </c>
      <c r="K26" s="378" t="str">
        <f>IF(AND(C26&lt;&gt;$M$165,C26&lt;&gt;$M$166,C26&lt;&gt;$C$179),"",'1. Portfolio Schedule'!L27)</f>
        <v/>
      </c>
      <c r="L26" s="379" t="str">
        <f>IF(AND(C26&lt;&gt;$M$165,C26&lt;&gt;$M$166,C26&lt;&gt;$C$179),"",'1. Portfolio Schedule'!M27)</f>
        <v/>
      </c>
      <c r="M26" s="45" t="str">
        <f t="shared" si="1"/>
        <v/>
      </c>
      <c r="N26" s="30">
        <f t="shared" si="2"/>
        <v>0</v>
      </c>
      <c r="O26" s="31" t="str">
        <f t="shared" si="3"/>
        <v/>
      </c>
      <c r="P26" t="s">
        <v>40</v>
      </c>
      <c r="Q26" s="145">
        <f t="shared" ca="1" si="4"/>
        <v>5.5E-2</v>
      </c>
      <c r="R26" s="30">
        <v>1.25</v>
      </c>
      <c r="S26" s="146">
        <f t="shared" ca="1" si="5"/>
        <v>0</v>
      </c>
      <c r="U26" s="33">
        <f t="shared" si="6"/>
        <v>0</v>
      </c>
      <c r="V26" s="33">
        <f t="shared" si="26"/>
        <v>0</v>
      </c>
      <c r="W26" s="33">
        <f t="shared" si="7"/>
        <v>0</v>
      </c>
      <c r="X26" s="33">
        <f t="shared" si="7"/>
        <v>0</v>
      </c>
      <c r="Y26" s="33">
        <f t="shared" si="7"/>
        <v>0</v>
      </c>
      <c r="Z26" s="124"/>
      <c r="AA26" s="41">
        <f t="shared" ca="1" si="8"/>
        <v>0</v>
      </c>
      <c r="AB26" s="42">
        <f t="shared" ca="1" si="9"/>
        <v>0</v>
      </c>
      <c r="AC26" s="43">
        <f t="shared" ca="1" si="10"/>
        <v>0</v>
      </c>
      <c r="AD26" s="43">
        <f t="shared" ca="1" si="11"/>
        <v>0</v>
      </c>
      <c r="AE26" s="43">
        <f t="shared" ca="1" si="12"/>
        <v>0</v>
      </c>
      <c r="AF26" s="44">
        <f t="shared" ca="1" si="13"/>
        <v>0</v>
      </c>
      <c r="AI26" s="38" t="e">
        <f t="shared" si="27"/>
        <v>#VALUE!</v>
      </c>
      <c r="AJ26" s="30">
        <v>1.25</v>
      </c>
      <c r="AK26" s="32" t="e">
        <f t="shared" si="29"/>
        <v>#VALUE!</v>
      </c>
      <c r="AM26" s="34">
        <f t="shared" si="15"/>
        <v>0</v>
      </c>
      <c r="AN26" s="35">
        <f t="shared" ca="1" si="30"/>
        <v>0</v>
      </c>
      <c r="AO26" s="35">
        <f t="shared" ca="1" si="31"/>
        <v>0</v>
      </c>
      <c r="AP26" s="35">
        <f t="shared" ca="1" si="32"/>
        <v>0</v>
      </c>
      <c r="AQ26" s="35">
        <f t="shared" ca="1" si="33"/>
        <v>0</v>
      </c>
      <c r="AR26" s="35">
        <f t="shared" ca="1" si="34"/>
        <v>0</v>
      </c>
      <c r="AW26" s="14">
        <f t="shared" si="21"/>
        <v>6.0000000000000001E-3</v>
      </c>
      <c r="AX26" s="14">
        <f t="shared" si="22"/>
        <v>1.4999999999999999E-2</v>
      </c>
      <c r="AY26" s="14">
        <f t="shared" si="23"/>
        <v>5.5E-2</v>
      </c>
      <c r="AZ26" s="14" t="e">
        <f t="shared" si="24"/>
        <v>#VALUE!</v>
      </c>
      <c r="BD26" t="str">
        <f t="shared" si="28"/>
        <v>N/A</v>
      </c>
    </row>
    <row r="27" spans="1:56" ht="14.7" outlineLevel="1" thickBot="1">
      <c r="B27" s="29">
        <v>18</v>
      </c>
      <c r="C27" s="373" t="str">
        <f>IF(ISBLANK('1. Portfolio Schedule'!B28),"",IF(OR('1. Portfolio Schedule'!F28="Single Family Let",'1. Portfolio Schedule'!F28="Student Let"),$C$177,IF(OR('1. Portfolio Schedule'!F28="HMO (mandatory licence)",'1. Portfolio Schedule'!F28="HMO (selective licence)",'1. Portfolio Schedule'!F28="HMO (no licence)"),$C$178,IF('1. Portfolio Schedule'!F28=$C$179,$C$179,""))))</f>
        <v/>
      </c>
      <c r="D27" s="374" t="str">
        <f>IF(AND(C27&lt;&gt;$M$165,C27&lt;&gt;$M$166,C27&lt;&gt;$C$179),"",IF('1. Portfolio Schedule'!D28&gt;-1,'1. Portfolio Schedule'!D28,"Unspecified"))</f>
        <v/>
      </c>
      <c r="E27" s="374" t="str">
        <f>IF(AND(C27&lt;&gt;$M$165,C27&lt;&gt;$M$166,C27&lt;&gt;$C$179),"",'1. Portfolio Schedule'!B28)</f>
        <v/>
      </c>
      <c r="F27" s="375" t="str">
        <f>IF(AND(C27&lt;&gt;$M$165,C27&lt;&gt;$M$166,C27&lt;&gt;$C$179),"",'1. Portfolio Schedule'!C28)</f>
        <v/>
      </c>
      <c r="G27" s="375" t="str">
        <f>IF(AND(C27&lt;&gt;$M$165,C27&lt;&gt;$M$166,C27&lt;&gt;$C$179),"",IF('1. Portfolio Schedule'!J28="Individual","Individual",IF('1. Portfolio Schedule'!J28="Ltd Company","Ltd Co","Unspecified")))</f>
        <v/>
      </c>
      <c r="H27" s="376" t="str">
        <f>IF(AND(C27&lt;&gt;$M$165,C27&lt;&gt;$M$166,C27&lt;&gt;$C$179),"",'1. Portfolio Schedule'!K28)</f>
        <v/>
      </c>
      <c r="I27" s="376" t="str">
        <f>IF(AND(C27&lt;&gt;$M$165,C27&lt;&gt;$M$166,C27&lt;&gt;$C$179),"",'1. Portfolio Schedule'!H28)</f>
        <v/>
      </c>
      <c r="J27" s="377">
        <f t="shared" si="25"/>
        <v>0</v>
      </c>
      <c r="K27" s="378" t="str">
        <f>IF(AND(C27&lt;&gt;$M$165,C27&lt;&gt;$M$166,C27&lt;&gt;$C$179),"",'1. Portfolio Schedule'!L28)</f>
        <v/>
      </c>
      <c r="L27" s="379" t="str">
        <f>IF(AND(C27&lt;&gt;$M$165,C27&lt;&gt;$M$166,C27&lt;&gt;$C$179),"",'1. Portfolio Schedule'!M28)</f>
        <v/>
      </c>
      <c r="M27" s="45" t="str">
        <f t="shared" si="1"/>
        <v/>
      </c>
      <c r="N27" s="30">
        <f t="shared" si="2"/>
        <v>0</v>
      </c>
      <c r="O27" s="31" t="str">
        <f t="shared" si="3"/>
        <v/>
      </c>
      <c r="P27" t="s">
        <v>40</v>
      </c>
      <c r="Q27" s="145">
        <f t="shared" ca="1" si="4"/>
        <v>5.5E-2</v>
      </c>
      <c r="R27" s="30">
        <v>1.25</v>
      </c>
      <c r="S27" s="146">
        <f t="shared" ca="1" si="5"/>
        <v>0</v>
      </c>
      <c r="U27" s="33">
        <f t="shared" si="6"/>
        <v>0</v>
      </c>
      <c r="V27" s="33">
        <f t="shared" si="26"/>
        <v>0</v>
      </c>
      <c r="W27" s="33">
        <f t="shared" si="7"/>
        <v>0</v>
      </c>
      <c r="X27" s="33">
        <f t="shared" si="7"/>
        <v>0</v>
      </c>
      <c r="Y27" s="33">
        <f t="shared" si="7"/>
        <v>0</v>
      </c>
      <c r="Z27" s="124"/>
      <c r="AA27" s="41">
        <f t="shared" ca="1" si="8"/>
        <v>0</v>
      </c>
      <c r="AB27" s="42">
        <f t="shared" ca="1" si="9"/>
        <v>0</v>
      </c>
      <c r="AC27" s="43">
        <f t="shared" ca="1" si="10"/>
        <v>0</v>
      </c>
      <c r="AD27" s="43">
        <f t="shared" ca="1" si="11"/>
        <v>0</v>
      </c>
      <c r="AE27" s="43">
        <f t="shared" ca="1" si="12"/>
        <v>0</v>
      </c>
      <c r="AF27" s="44">
        <f t="shared" ca="1" si="13"/>
        <v>0</v>
      </c>
      <c r="AI27" s="38" t="e">
        <f t="shared" si="27"/>
        <v>#VALUE!</v>
      </c>
      <c r="AJ27" s="30">
        <v>1.25</v>
      </c>
      <c r="AK27" s="32" t="e">
        <f t="shared" si="29"/>
        <v>#VALUE!</v>
      </c>
      <c r="AM27" s="34">
        <f t="shared" si="15"/>
        <v>0</v>
      </c>
      <c r="AN27" s="35">
        <f t="shared" ca="1" si="30"/>
        <v>0</v>
      </c>
      <c r="AO27" s="35">
        <f t="shared" ca="1" si="31"/>
        <v>0</v>
      </c>
      <c r="AP27" s="35">
        <f t="shared" ca="1" si="32"/>
        <v>0</v>
      </c>
      <c r="AQ27" s="35">
        <f t="shared" ca="1" si="33"/>
        <v>0</v>
      </c>
      <c r="AR27" s="35">
        <f t="shared" ca="1" si="34"/>
        <v>0</v>
      </c>
      <c r="AW27" s="14">
        <f t="shared" si="21"/>
        <v>6.0000000000000001E-3</v>
      </c>
      <c r="AX27" s="14">
        <f t="shared" si="22"/>
        <v>1.4999999999999999E-2</v>
      </c>
      <c r="AY27" s="14">
        <f t="shared" si="23"/>
        <v>5.5E-2</v>
      </c>
      <c r="AZ27" s="14" t="e">
        <f t="shared" si="24"/>
        <v>#VALUE!</v>
      </c>
      <c r="BD27" t="str">
        <f t="shared" si="28"/>
        <v>N/A</v>
      </c>
    </row>
    <row r="28" spans="1:56" ht="14.7" outlineLevel="1" thickBot="1">
      <c r="B28" s="29">
        <v>19</v>
      </c>
      <c r="C28" s="373" t="str">
        <f>IF(ISBLANK('1. Portfolio Schedule'!B29),"",IF(OR('1. Portfolio Schedule'!F29="Single Family Let",'1. Portfolio Schedule'!F29="Student Let"),$C$177,IF(OR('1. Portfolio Schedule'!F29="HMO (mandatory licence)",'1. Portfolio Schedule'!F29="HMO (selective licence)",'1. Portfolio Schedule'!F29="HMO (no licence)"),$C$178,IF('1. Portfolio Schedule'!F29=$C$179,$C$179,""))))</f>
        <v/>
      </c>
      <c r="D28" s="374" t="str">
        <f>IF(AND(C28&lt;&gt;$M$165,C28&lt;&gt;$M$166,C28&lt;&gt;$C$179),"",IF('1. Portfolio Schedule'!D29&gt;-1,'1. Portfolio Schedule'!D29,"Unspecified"))</f>
        <v/>
      </c>
      <c r="E28" s="374" t="str">
        <f>IF(AND(C28&lt;&gt;$M$165,C28&lt;&gt;$M$166,C28&lt;&gt;$C$179),"",'1. Portfolio Schedule'!B29)</f>
        <v/>
      </c>
      <c r="F28" s="375" t="str">
        <f>IF(AND(C28&lt;&gt;$M$165,C28&lt;&gt;$M$166,C28&lt;&gt;$C$179),"",'1. Portfolio Schedule'!C29)</f>
        <v/>
      </c>
      <c r="G28" s="375" t="str">
        <f>IF(AND(C28&lt;&gt;$M$165,C28&lt;&gt;$M$166,C28&lt;&gt;$C$179),"",IF('1. Portfolio Schedule'!J29="Individual","Individual",IF('1. Portfolio Schedule'!J29="Ltd Company","Ltd Co","Unspecified")))</f>
        <v/>
      </c>
      <c r="H28" s="376" t="str">
        <f>IF(AND(C28&lt;&gt;$M$165,C28&lt;&gt;$M$166,C28&lt;&gt;$C$179),"",'1. Portfolio Schedule'!K29)</f>
        <v/>
      </c>
      <c r="I28" s="376" t="str">
        <f>IF(AND(C28&lt;&gt;$M$165,C28&lt;&gt;$M$166,C28&lt;&gt;$C$179),"",'1. Portfolio Schedule'!H29)</f>
        <v/>
      </c>
      <c r="J28" s="377">
        <f t="shared" si="25"/>
        <v>0</v>
      </c>
      <c r="K28" s="378" t="str">
        <f>IF(AND(C28&lt;&gt;$M$165,C28&lt;&gt;$M$166,C28&lt;&gt;$C$179),"",'1. Portfolio Schedule'!L29)</f>
        <v/>
      </c>
      <c r="L28" s="379" t="str">
        <f>IF(AND(C28&lt;&gt;$M$165,C28&lt;&gt;$M$166,C28&lt;&gt;$C$179),"",'1. Portfolio Schedule'!M29)</f>
        <v/>
      </c>
      <c r="M28" s="45" t="str">
        <f t="shared" si="1"/>
        <v/>
      </c>
      <c r="N28" s="30">
        <f t="shared" si="2"/>
        <v>0</v>
      </c>
      <c r="O28" s="31" t="str">
        <f t="shared" si="3"/>
        <v/>
      </c>
      <c r="P28" t="s">
        <v>40</v>
      </c>
      <c r="Q28" s="145">
        <f t="shared" ca="1" si="4"/>
        <v>5.5E-2</v>
      </c>
      <c r="R28" s="30">
        <v>1.25</v>
      </c>
      <c r="S28" s="146">
        <f t="shared" ca="1" si="5"/>
        <v>0</v>
      </c>
      <c r="U28" s="33">
        <f t="shared" si="6"/>
        <v>0</v>
      </c>
      <c r="V28" s="33">
        <f t="shared" si="26"/>
        <v>0</v>
      </c>
      <c r="W28" s="33">
        <f t="shared" si="7"/>
        <v>0</v>
      </c>
      <c r="X28" s="33">
        <f t="shared" si="7"/>
        <v>0</v>
      </c>
      <c r="Y28" s="33">
        <f t="shared" si="7"/>
        <v>0</v>
      </c>
      <c r="Z28" s="124"/>
      <c r="AA28" s="41">
        <f t="shared" ca="1" si="8"/>
        <v>0</v>
      </c>
      <c r="AB28" s="42">
        <f t="shared" ca="1" si="9"/>
        <v>0</v>
      </c>
      <c r="AC28" s="43">
        <f t="shared" ca="1" si="10"/>
        <v>0</v>
      </c>
      <c r="AD28" s="43">
        <f t="shared" ca="1" si="11"/>
        <v>0</v>
      </c>
      <c r="AE28" s="43">
        <f t="shared" ca="1" si="12"/>
        <v>0</v>
      </c>
      <c r="AF28" s="44">
        <f t="shared" ca="1" si="13"/>
        <v>0</v>
      </c>
      <c r="AI28" s="38" t="e">
        <f t="shared" si="27"/>
        <v>#VALUE!</v>
      </c>
      <c r="AJ28" s="30">
        <v>1.25</v>
      </c>
      <c r="AK28" s="32" t="e">
        <f t="shared" si="29"/>
        <v>#VALUE!</v>
      </c>
      <c r="AM28" s="34">
        <f t="shared" si="15"/>
        <v>0</v>
      </c>
      <c r="AN28" s="35">
        <f t="shared" ca="1" si="30"/>
        <v>0</v>
      </c>
      <c r="AO28" s="35">
        <f t="shared" ca="1" si="31"/>
        <v>0</v>
      </c>
      <c r="AP28" s="35">
        <f t="shared" ca="1" si="32"/>
        <v>0</v>
      </c>
      <c r="AQ28" s="35">
        <f t="shared" ca="1" si="33"/>
        <v>0</v>
      </c>
      <c r="AR28" s="35">
        <f t="shared" ca="1" si="34"/>
        <v>0</v>
      </c>
      <c r="AW28" s="14">
        <f t="shared" si="21"/>
        <v>6.0000000000000001E-3</v>
      </c>
      <c r="AX28" s="14">
        <f t="shared" si="22"/>
        <v>1.4999999999999999E-2</v>
      </c>
      <c r="AY28" s="14">
        <f t="shared" si="23"/>
        <v>5.5E-2</v>
      </c>
      <c r="AZ28" s="14" t="e">
        <f t="shared" si="24"/>
        <v>#VALUE!</v>
      </c>
      <c r="BD28" t="str">
        <f t="shared" si="28"/>
        <v>N/A</v>
      </c>
    </row>
    <row r="29" spans="1:56" ht="14.7" outlineLevel="1" thickBot="1">
      <c r="B29" s="29">
        <v>20</v>
      </c>
      <c r="C29" s="373" t="str">
        <f>IF(ISBLANK('1. Portfolio Schedule'!B30),"",IF(OR('1. Portfolio Schedule'!F30="Single Family Let",'1. Portfolio Schedule'!F30="Student Let"),$C$177,IF(OR('1. Portfolio Schedule'!F30="HMO (mandatory licence)",'1. Portfolio Schedule'!F30="HMO (selective licence)",'1. Portfolio Schedule'!F30="HMO (no licence)"),$C$178,IF('1. Portfolio Schedule'!F30=$C$179,$C$179,""))))</f>
        <v/>
      </c>
      <c r="D29" s="374" t="str">
        <f>IF(AND(C29&lt;&gt;$M$165,C29&lt;&gt;$M$166,C29&lt;&gt;$C$179),"",IF('1. Portfolio Schedule'!D30&gt;-1,'1. Portfolio Schedule'!D30,"Unspecified"))</f>
        <v/>
      </c>
      <c r="E29" s="374" t="str">
        <f>IF(AND(C29&lt;&gt;$M$165,C29&lt;&gt;$M$166,C29&lt;&gt;$C$179),"",'1. Portfolio Schedule'!B30)</f>
        <v/>
      </c>
      <c r="F29" s="375" t="str">
        <f>IF(AND(C29&lt;&gt;$M$165,C29&lt;&gt;$M$166,C29&lt;&gt;$C$179),"",'1. Portfolio Schedule'!C30)</f>
        <v/>
      </c>
      <c r="G29" s="375" t="str">
        <f>IF(AND(C29&lt;&gt;$M$165,C29&lt;&gt;$M$166,C29&lt;&gt;$C$179),"",IF('1. Portfolio Schedule'!J30="Individual","Individual",IF('1. Portfolio Schedule'!J30="Ltd Company","Ltd Co","Unspecified")))</f>
        <v/>
      </c>
      <c r="H29" s="376" t="str">
        <f>IF(AND(C29&lt;&gt;$M$165,C29&lt;&gt;$M$166,C29&lt;&gt;$C$179),"",'1. Portfolio Schedule'!K30)</f>
        <v/>
      </c>
      <c r="I29" s="376" t="str">
        <f>IF(AND(C29&lt;&gt;$M$165,C29&lt;&gt;$M$166,C29&lt;&gt;$C$179),"",'1. Portfolio Schedule'!H30)</f>
        <v/>
      </c>
      <c r="J29" s="377">
        <f t="shared" si="25"/>
        <v>0</v>
      </c>
      <c r="K29" s="378" t="str">
        <f>IF(AND(C29&lt;&gt;$M$165,C29&lt;&gt;$M$166,C29&lt;&gt;$C$179),"",'1. Portfolio Schedule'!L30)</f>
        <v/>
      </c>
      <c r="L29" s="379" t="str">
        <f>IF(AND(C29&lt;&gt;$M$165,C29&lt;&gt;$M$166,C29&lt;&gt;$C$179),"",'1. Portfolio Schedule'!M30)</f>
        <v/>
      </c>
      <c r="M29" s="45" t="str">
        <f t="shared" si="1"/>
        <v/>
      </c>
      <c r="N29" s="30">
        <f t="shared" si="2"/>
        <v>0</v>
      </c>
      <c r="O29" s="31" t="str">
        <f t="shared" si="3"/>
        <v/>
      </c>
      <c r="P29" t="s">
        <v>40</v>
      </c>
      <c r="Q29" s="145">
        <f t="shared" ca="1" si="4"/>
        <v>5.5E-2</v>
      </c>
      <c r="R29" s="30">
        <v>1.25</v>
      </c>
      <c r="S29" s="146">
        <f t="shared" ca="1" si="5"/>
        <v>0</v>
      </c>
      <c r="U29" s="33">
        <f t="shared" si="6"/>
        <v>0</v>
      </c>
      <c r="V29" s="33">
        <f t="shared" si="26"/>
        <v>0</v>
      </c>
      <c r="W29" s="33">
        <f t="shared" si="7"/>
        <v>0</v>
      </c>
      <c r="X29" s="33">
        <f t="shared" si="7"/>
        <v>0</v>
      </c>
      <c r="Y29" s="33">
        <f t="shared" si="7"/>
        <v>0</v>
      </c>
      <c r="Z29" s="124"/>
      <c r="AA29" s="41">
        <f t="shared" ca="1" si="8"/>
        <v>0</v>
      </c>
      <c r="AB29" s="42">
        <f t="shared" ca="1" si="9"/>
        <v>0</v>
      </c>
      <c r="AC29" s="43">
        <f t="shared" ca="1" si="10"/>
        <v>0</v>
      </c>
      <c r="AD29" s="43">
        <f t="shared" ca="1" si="11"/>
        <v>0</v>
      </c>
      <c r="AE29" s="43">
        <f t="shared" ca="1" si="12"/>
        <v>0</v>
      </c>
      <c r="AF29" s="44">
        <f t="shared" ca="1" si="13"/>
        <v>0</v>
      </c>
      <c r="AI29" s="38" t="e">
        <f t="shared" si="27"/>
        <v>#VALUE!</v>
      </c>
      <c r="AJ29" s="30">
        <v>1.25</v>
      </c>
      <c r="AK29" s="32" t="e">
        <f t="shared" si="29"/>
        <v>#VALUE!</v>
      </c>
      <c r="AM29" s="34">
        <f t="shared" si="15"/>
        <v>0</v>
      </c>
      <c r="AN29" s="35">
        <f t="shared" ca="1" si="30"/>
        <v>0</v>
      </c>
      <c r="AO29" s="35">
        <f t="shared" ca="1" si="31"/>
        <v>0</v>
      </c>
      <c r="AP29" s="35">
        <f t="shared" ca="1" si="32"/>
        <v>0</v>
      </c>
      <c r="AQ29" s="35">
        <f t="shared" ca="1" si="33"/>
        <v>0</v>
      </c>
      <c r="AR29" s="35">
        <f t="shared" ca="1" si="34"/>
        <v>0</v>
      </c>
      <c r="AW29" s="14">
        <f t="shared" si="21"/>
        <v>6.0000000000000001E-3</v>
      </c>
      <c r="AX29" s="14">
        <f t="shared" si="22"/>
        <v>1.4999999999999999E-2</v>
      </c>
      <c r="AY29" s="14">
        <f t="shared" si="23"/>
        <v>5.5E-2</v>
      </c>
      <c r="AZ29" s="14" t="e">
        <f t="shared" si="24"/>
        <v>#VALUE!</v>
      </c>
      <c r="BD29" t="str">
        <f t="shared" si="28"/>
        <v>N/A</v>
      </c>
    </row>
    <row r="30" spans="1:56" ht="14.7" outlineLevel="1" thickBot="1">
      <c r="B30" s="29">
        <v>21</v>
      </c>
      <c r="C30" s="373" t="str">
        <f>IF(ISBLANK('1. Portfolio Schedule'!B31),"",IF(OR('1. Portfolio Schedule'!F31="Single Family Let",'1. Portfolio Schedule'!F31="Student Let"),$C$177,IF(OR('1. Portfolio Schedule'!F31="HMO (mandatory licence)",'1. Portfolio Schedule'!F31="HMO (selective licence)",'1. Portfolio Schedule'!F31="HMO (no licence)"),$C$178,IF('1. Portfolio Schedule'!F31=$C$179,$C$179,""))))</f>
        <v/>
      </c>
      <c r="D30" s="374" t="str">
        <f>IF(AND(C30&lt;&gt;$M$165,C30&lt;&gt;$M$166,C30&lt;&gt;$C$179),"",IF('1. Portfolio Schedule'!D31&gt;-1,'1. Portfolio Schedule'!D31,"Unspecified"))</f>
        <v/>
      </c>
      <c r="E30" s="374" t="str">
        <f>IF(AND(C30&lt;&gt;$M$165,C30&lt;&gt;$M$166,C30&lt;&gt;$C$179),"",'1. Portfolio Schedule'!B31)</f>
        <v/>
      </c>
      <c r="F30" s="375" t="str">
        <f>IF(AND(C30&lt;&gt;$M$165,C30&lt;&gt;$M$166,C30&lt;&gt;$C$179),"",'1. Portfolio Schedule'!C31)</f>
        <v/>
      </c>
      <c r="G30" s="375" t="str">
        <f>IF(AND(C30&lt;&gt;$M$165,C30&lt;&gt;$M$166,C30&lt;&gt;$C$179),"",IF('1. Portfolio Schedule'!J31="Individual","Individual",IF('1. Portfolio Schedule'!J31="Ltd Company","Ltd Co","Unspecified")))</f>
        <v/>
      </c>
      <c r="H30" s="376" t="str">
        <f>IF(AND(C30&lt;&gt;$M$165,C30&lt;&gt;$M$166,C30&lt;&gt;$C$179),"",'1. Portfolio Schedule'!K31)</f>
        <v/>
      </c>
      <c r="I30" s="376" t="str">
        <f>IF(AND(C30&lt;&gt;$M$165,C30&lt;&gt;$M$166,C30&lt;&gt;$C$179),"",'1. Portfolio Schedule'!H31)</f>
        <v/>
      </c>
      <c r="J30" s="377">
        <f t="shared" si="25"/>
        <v>0</v>
      </c>
      <c r="K30" s="378" t="str">
        <f>IF(AND(C30&lt;&gt;$M$165,C30&lt;&gt;$M$166,C30&lt;&gt;$C$179),"",'1. Portfolio Schedule'!L31)</f>
        <v/>
      </c>
      <c r="L30" s="379" t="str">
        <f>IF(AND(C30&lt;&gt;$M$165,C30&lt;&gt;$M$166,C30&lt;&gt;$C$179),"",'1. Portfolio Schedule'!M31)</f>
        <v/>
      </c>
      <c r="M30" s="45" t="str">
        <f t="shared" si="1"/>
        <v/>
      </c>
      <c r="N30" s="30">
        <f t="shared" si="2"/>
        <v>0</v>
      </c>
      <c r="O30" s="31" t="str">
        <f t="shared" si="3"/>
        <v/>
      </c>
      <c r="P30" t="s">
        <v>40</v>
      </c>
      <c r="Q30" s="145">
        <f t="shared" ca="1" si="4"/>
        <v>5.5E-2</v>
      </c>
      <c r="R30" s="30">
        <v>1.25</v>
      </c>
      <c r="S30" s="146">
        <f t="shared" ca="1" si="5"/>
        <v>0</v>
      </c>
      <c r="U30" s="33">
        <f t="shared" si="6"/>
        <v>0</v>
      </c>
      <c r="V30" s="33">
        <f t="shared" si="26"/>
        <v>0</v>
      </c>
      <c r="W30" s="33">
        <f t="shared" ref="W30:Y49" si="35">V30+(V30*$C$203)</f>
        <v>0</v>
      </c>
      <c r="X30" s="33">
        <f t="shared" si="35"/>
        <v>0</v>
      </c>
      <c r="Y30" s="33">
        <f t="shared" si="35"/>
        <v>0</v>
      </c>
      <c r="Z30" s="124"/>
      <c r="AA30" s="41">
        <f t="shared" ca="1" si="8"/>
        <v>0</v>
      </c>
      <c r="AB30" s="42">
        <f t="shared" ca="1" si="9"/>
        <v>0</v>
      </c>
      <c r="AC30" s="43">
        <f t="shared" ca="1" si="10"/>
        <v>0</v>
      </c>
      <c r="AD30" s="43">
        <f t="shared" ca="1" si="11"/>
        <v>0</v>
      </c>
      <c r="AE30" s="43">
        <f t="shared" ca="1" si="12"/>
        <v>0</v>
      </c>
      <c r="AF30" s="44">
        <f t="shared" ca="1" si="13"/>
        <v>0</v>
      </c>
      <c r="AI30" s="38" t="e">
        <f t="shared" si="27"/>
        <v>#VALUE!</v>
      </c>
      <c r="AJ30" s="30">
        <v>1.25</v>
      </c>
      <c r="AK30" s="32" t="e">
        <f t="shared" si="29"/>
        <v>#VALUE!</v>
      </c>
      <c r="AM30" s="34">
        <f t="shared" si="15"/>
        <v>0</v>
      </c>
      <c r="AN30" s="35">
        <f t="shared" ca="1" si="30"/>
        <v>0</v>
      </c>
      <c r="AO30" s="35">
        <f t="shared" ca="1" si="31"/>
        <v>0</v>
      </c>
      <c r="AP30" s="35">
        <f t="shared" ca="1" si="32"/>
        <v>0</v>
      </c>
      <c r="AQ30" s="35">
        <f t="shared" ca="1" si="33"/>
        <v>0</v>
      </c>
      <c r="AR30" s="35">
        <f t="shared" ca="1" si="34"/>
        <v>0</v>
      </c>
      <c r="AW30" s="14">
        <f t="shared" si="21"/>
        <v>6.0000000000000001E-3</v>
      </c>
      <c r="AX30" s="14">
        <f t="shared" si="22"/>
        <v>1.4999999999999999E-2</v>
      </c>
      <c r="AY30" s="14">
        <f t="shared" si="23"/>
        <v>5.5E-2</v>
      </c>
      <c r="AZ30" s="14" t="e">
        <f t="shared" si="24"/>
        <v>#VALUE!</v>
      </c>
      <c r="BD30" t="str">
        <f t="shared" si="28"/>
        <v>N/A</v>
      </c>
    </row>
    <row r="31" spans="1:56" ht="14.7" outlineLevel="1" thickBot="1">
      <c r="B31" s="29">
        <v>22</v>
      </c>
      <c r="C31" s="373" t="str">
        <f>IF(ISBLANK('1. Portfolio Schedule'!B32),"",IF(OR('1. Portfolio Schedule'!F32="Single Family Let",'1. Portfolio Schedule'!F32="Student Let"),$C$177,IF(OR('1. Portfolio Schedule'!F32="HMO (mandatory licence)",'1. Portfolio Schedule'!F32="HMO (selective licence)",'1. Portfolio Schedule'!F32="HMO (no licence)"),$C$178,IF('1. Portfolio Schedule'!F32=$C$179,$C$179,""))))</f>
        <v/>
      </c>
      <c r="D31" s="374" t="str">
        <f>IF(AND(C31&lt;&gt;$M$165,C31&lt;&gt;$M$166,C31&lt;&gt;$C$179),"",IF('1. Portfolio Schedule'!D32&gt;-1,'1. Portfolio Schedule'!D32,"Unspecified"))</f>
        <v/>
      </c>
      <c r="E31" s="374" t="str">
        <f>IF(AND(C31&lt;&gt;$M$165,C31&lt;&gt;$M$166,C31&lt;&gt;$C$179),"",'1. Portfolio Schedule'!B32)</f>
        <v/>
      </c>
      <c r="F31" s="375" t="str">
        <f>IF(AND(C31&lt;&gt;$M$165,C31&lt;&gt;$M$166,C31&lt;&gt;$C$179),"",'1. Portfolio Schedule'!C32)</f>
        <v/>
      </c>
      <c r="G31" s="375" t="str">
        <f>IF(AND(C31&lt;&gt;$M$165,C31&lt;&gt;$M$166,C31&lt;&gt;$C$179),"",IF('1. Portfolio Schedule'!J32="Individual","Individual",IF('1. Portfolio Schedule'!J32="Ltd Company","Ltd Co","Unspecified")))</f>
        <v/>
      </c>
      <c r="H31" s="376" t="str">
        <f>IF(AND(C31&lt;&gt;$M$165,C31&lt;&gt;$M$166,C31&lt;&gt;$C$179),"",'1. Portfolio Schedule'!K32)</f>
        <v/>
      </c>
      <c r="I31" s="376" t="str">
        <f>IF(AND(C31&lt;&gt;$M$165,C31&lt;&gt;$M$166,C31&lt;&gt;$C$179),"",'1. Portfolio Schedule'!H32)</f>
        <v/>
      </c>
      <c r="J31" s="377">
        <f t="shared" si="25"/>
        <v>0</v>
      </c>
      <c r="K31" s="378" t="str">
        <f>IF(AND(C31&lt;&gt;$M$165,C31&lt;&gt;$M$166,C31&lt;&gt;$C$179),"",'1. Portfolio Schedule'!L32)</f>
        <v/>
      </c>
      <c r="L31" s="379" t="str">
        <f>IF(AND(C31&lt;&gt;$M$165,C31&lt;&gt;$M$166,C31&lt;&gt;$C$179),"",'1. Portfolio Schedule'!M32)</f>
        <v/>
      </c>
      <c r="M31" s="45" t="str">
        <f t="shared" si="1"/>
        <v/>
      </c>
      <c r="N31" s="30">
        <f t="shared" si="2"/>
        <v>0</v>
      </c>
      <c r="O31" s="31" t="str">
        <f t="shared" si="3"/>
        <v/>
      </c>
      <c r="P31" t="s">
        <v>40</v>
      </c>
      <c r="Q31" s="145">
        <f t="shared" ca="1" si="4"/>
        <v>5.5E-2</v>
      </c>
      <c r="R31" s="30">
        <v>1.25</v>
      </c>
      <c r="S31" s="146">
        <f t="shared" ca="1" si="5"/>
        <v>0</v>
      </c>
      <c r="U31" s="33">
        <f t="shared" si="6"/>
        <v>0</v>
      </c>
      <c r="V31" s="33">
        <f t="shared" si="26"/>
        <v>0</v>
      </c>
      <c r="W31" s="33">
        <f t="shared" si="35"/>
        <v>0</v>
      </c>
      <c r="X31" s="33">
        <f t="shared" si="35"/>
        <v>0</v>
      </c>
      <c r="Y31" s="33">
        <f t="shared" si="35"/>
        <v>0</v>
      </c>
      <c r="Z31" s="124"/>
      <c r="AA31" s="41">
        <f t="shared" ca="1" si="8"/>
        <v>0</v>
      </c>
      <c r="AB31" s="42">
        <f t="shared" ca="1" si="9"/>
        <v>0</v>
      </c>
      <c r="AC31" s="43">
        <f t="shared" ca="1" si="10"/>
        <v>0</v>
      </c>
      <c r="AD31" s="43">
        <f t="shared" ca="1" si="11"/>
        <v>0</v>
      </c>
      <c r="AE31" s="43">
        <f t="shared" ca="1" si="12"/>
        <v>0</v>
      </c>
      <c r="AF31" s="44">
        <f t="shared" ca="1" si="13"/>
        <v>0</v>
      </c>
      <c r="AI31" s="38" t="e">
        <f t="shared" si="27"/>
        <v>#VALUE!</v>
      </c>
      <c r="AJ31" s="30">
        <v>1.25</v>
      </c>
      <c r="AK31" s="32" t="e">
        <f t="shared" si="29"/>
        <v>#VALUE!</v>
      </c>
      <c r="AM31" s="34">
        <f t="shared" si="15"/>
        <v>0</v>
      </c>
      <c r="AN31" s="35">
        <f t="shared" ca="1" si="30"/>
        <v>0</v>
      </c>
      <c r="AO31" s="35">
        <f t="shared" ca="1" si="31"/>
        <v>0</v>
      </c>
      <c r="AP31" s="35">
        <f t="shared" ca="1" si="32"/>
        <v>0</v>
      </c>
      <c r="AQ31" s="35">
        <f t="shared" ca="1" si="33"/>
        <v>0</v>
      </c>
      <c r="AR31" s="35">
        <f t="shared" ca="1" si="34"/>
        <v>0</v>
      </c>
      <c r="AW31" s="14">
        <f t="shared" si="21"/>
        <v>6.0000000000000001E-3</v>
      </c>
      <c r="AX31" s="14">
        <f t="shared" si="22"/>
        <v>1.4999999999999999E-2</v>
      </c>
      <c r="AY31" s="14">
        <f t="shared" si="23"/>
        <v>5.5E-2</v>
      </c>
      <c r="AZ31" s="14" t="e">
        <f t="shared" si="24"/>
        <v>#VALUE!</v>
      </c>
      <c r="BD31" t="str">
        <f t="shared" si="28"/>
        <v>N/A</v>
      </c>
    </row>
    <row r="32" spans="1:56" ht="14.7" outlineLevel="1" thickBot="1">
      <c r="B32" s="29">
        <v>23</v>
      </c>
      <c r="C32" s="373" t="str">
        <f>IF(ISBLANK('1. Portfolio Schedule'!B33),"",IF(OR('1. Portfolio Schedule'!F33="Single Family Let",'1. Portfolio Schedule'!F33="Student Let"),$C$177,IF(OR('1. Portfolio Schedule'!F33="HMO (mandatory licence)",'1. Portfolio Schedule'!F33="HMO (selective licence)",'1. Portfolio Schedule'!F33="HMO (no licence)"),$C$178,IF('1. Portfolio Schedule'!F33=$C$179,$C$179,""))))</f>
        <v/>
      </c>
      <c r="D32" s="374" t="str">
        <f>IF(AND(C32&lt;&gt;$M$165,C32&lt;&gt;$M$166,C32&lt;&gt;$C$179),"",IF('1. Portfolio Schedule'!D33&gt;-1,'1. Portfolio Schedule'!D33,"Unspecified"))</f>
        <v/>
      </c>
      <c r="E32" s="374" t="str">
        <f>IF(AND(C32&lt;&gt;$M$165,C32&lt;&gt;$M$166,C32&lt;&gt;$C$179),"",'1. Portfolio Schedule'!B33)</f>
        <v/>
      </c>
      <c r="F32" s="375" t="str">
        <f>IF(AND(C32&lt;&gt;$M$165,C32&lt;&gt;$M$166,C32&lt;&gt;$C$179),"",'1. Portfolio Schedule'!C33)</f>
        <v/>
      </c>
      <c r="G32" s="375" t="str">
        <f>IF(AND(C32&lt;&gt;$M$165,C32&lt;&gt;$M$166,C32&lt;&gt;$C$179),"",IF('1. Portfolio Schedule'!J33="Individual","Individual",IF('1. Portfolio Schedule'!J33="Ltd Company","Ltd Co","Unspecified")))</f>
        <v/>
      </c>
      <c r="H32" s="376" t="str">
        <f>IF(AND(C32&lt;&gt;$M$165,C32&lt;&gt;$M$166,C32&lt;&gt;$C$179),"",'1. Portfolio Schedule'!K33)</f>
        <v/>
      </c>
      <c r="I32" s="376" t="str">
        <f>IF(AND(C32&lt;&gt;$M$165,C32&lt;&gt;$M$166,C32&lt;&gt;$C$179),"",'1. Portfolio Schedule'!H33)</f>
        <v/>
      </c>
      <c r="J32" s="377">
        <f t="shared" si="25"/>
        <v>0</v>
      </c>
      <c r="K32" s="378" t="str">
        <f>IF(AND(C32&lt;&gt;$M$165,C32&lt;&gt;$M$166,C32&lt;&gt;$C$179),"",'1. Portfolio Schedule'!L33)</f>
        <v/>
      </c>
      <c r="L32" s="379" t="str">
        <f>IF(AND(C32&lt;&gt;$M$165,C32&lt;&gt;$M$166,C32&lt;&gt;$C$179),"",'1. Portfolio Schedule'!M33)</f>
        <v/>
      </c>
      <c r="M32" s="45" t="str">
        <f t="shared" si="1"/>
        <v/>
      </c>
      <c r="N32" s="30">
        <f t="shared" si="2"/>
        <v>0</v>
      </c>
      <c r="O32" s="31" t="str">
        <f t="shared" si="3"/>
        <v/>
      </c>
      <c r="P32" t="s">
        <v>40</v>
      </c>
      <c r="Q32" s="145">
        <f t="shared" ca="1" si="4"/>
        <v>5.5E-2</v>
      </c>
      <c r="R32" s="30">
        <v>1.25</v>
      </c>
      <c r="S32" s="146">
        <f t="shared" ca="1" si="5"/>
        <v>0</v>
      </c>
      <c r="U32" s="33">
        <f t="shared" si="6"/>
        <v>0</v>
      </c>
      <c r="V32" s="33">
        <f t="shared" si="26"/>
        <v>0</v>
      </c>
      <c r="W32" s="33">
        <f t="shared" si="35"/>
        <v>0</v>
      </c>
      <c r="X32" s="33">
        <f t="shared" si="35"/>
        <v>0</v>
      </c>
      <c r="Y32" s="33">
        <f t="shared" si="35"/>
        <v>0</v>
      </c>
      <c r="Z32" s="124"/>
      <c r="AA32" s="41">
        <f t="shared" ca="1" si="8"/>
        <v>0</v>
      </c>
      <c r="AB32" s="42">
        <f t="shared" ca="1" si="9"/>
        <v>0</v>
      </c>
      <c r="AC32" s="43">
        <f t="shared" ca="1" si="10"/>
        <v>0</v>
      </c>
      <c r="AD32" s="43">
        <f t="shared" ca="1" si="11"/>
        <v>0</v>
      </c>
      <c r="AE32" s="43">
        <f t="shared" ca="1" si="12"/>
        <v>0</v>
      </c>
      <c r="AF32" s="44">
        <f t="shared" ca="1" si="13"/>
        <v>0</v>
      </c>
      <c r="AI32" s="38" t="e">
        <f t="shared" si="27"/>
        <v>#VALUE!</v>
      </c>
      <c r="AJ32" s="30">
        <v>1.25</v>
      </c>
      <c r="AK32" s="32" t="e">
        <f t="shared" si="29"/>
        <v>#VALUE!</v>
      </c>
      <c r="AM32" s="34">
        <f t="shared" si="15"/>
        <v>0</v>
      </c>
      <c r="AN32" s="35">
        <f t="shared" ca="1" si="30"/>
        <v>0</v>
      </c>
      <c r="AO32" s="35">
        <f t="shared" ca="1" si="31"/>
        <v>0</v>
      </c>
      <c r="AP32" s="35">
        <f t="shared" ca="1" si="32"/>
        <v>0</v>
      </c>
      <c r="AQ32" s="35">
        <f t="shared" ca="1" si="33"/>
        <v>0</v>
      </c>
      <c r="AR32" s="35">
        <f t="shared" ca="1" si="34"/>
        <v>0</v>
      </c>
      <c r="AW32" s="14">
        <f t="shared" si="21"/>
        <v>6.0000000000000001E-3</v>
      </c>
      <c r="AX32" s="14">
        <f t="shared" si="22"/>
        <v>1.4999999999999999E-2</v>
      </c>
      <c r="AY32" s="14">
        <f t="shared" si="23"/>
        <v>5.5E-2</v>
      </c>
      <c r="AZ32" s="14" t="e">
        <f t="shared" si="24"/>
        <v>#VALUE!</v>
      </c>
      <c r="BD32" t="str">
        <f t="shared" si="28"/>
        <v>N/A</v>
      </c>
    </row>
    <row r="33" spans="2:56" ht="14.7" outlineLevel="1" thickBot="1">
      <c r="B33" s="29">
        <v>24</v>
      </c>
      <c r="C33" s="373" t="str">
        <f>IF(ISBLANK('1. Portfolio Schedule'!B34),"",IF(OR('1. Portfolio Schedule'!F34="Single Family Let",'1. Portfolio Schedule'!F34="Student Let"),$C$177,IF(OR('1. Portfolio Schedule'!F34="HMO (mandatory licence)",'1. Portfolio Schedule'!F34="HMO (selective licence)",'1. Portfolio Schedule'!F34="HMO (no licence)"),$C$178,IF('1. Portfolio Schedule'!F34=$C$179,$C$179,""))))</f>
        <v/>
      </c>
      <c r="D33" s="374" t="str">
        <f>IF(AND(C33&lt;&gt;$M$165,C33&lt;&gt;$M$166,C33&lt;&gt;$C$179),"",IF('1. Portfolio Schedule'!D34&gt;-1,'1. Portfolio Schedule'!D34,"Unspecified"))</f>
        <v/>
      </c>
      <c r="E33" s="374" t="str">
        <f>IF(AND(C33&lt;&gt;$M$165,C33&lt;&gt;$M$166,C33&lt;&gt;$C$179),"",'1. Portfolio Schedule'!B34)</f>
        <v/>
      </c>
      <c r="F33" s="375" t="str">
        <f>IF(AND(C33&lt;&gt;$M$165,C33&lt;&gt;$M$166,C33&lt;&gt;$C$179),"",'1. Portfolio Schedule'!C34)</f>
        <v/>
      </c>
      <c r="G33" s="375" t="str">
        <f>IF(AND(C33&lt;&gt;$M$165,C33&lt;&gt;$M$166,C33&lt;&gt;$C$179),"",IF('1. Portfolio Schedule'!J34="Individual","Individual",IF('1. Portfolio Schedule'!J34="Ltd Company","Ltd Co","Unspecified")))</f>
        <v/>
      </c>
      <c r="H33" s="376" t="str">
        <f>IF(AND(C33&lt;&gt;$M$165,C33&lt;&gt;$M$166,C33&lt;&gt;$C$179),"",'1. Portfolio Schedule'!K34)</f>
        <v/>
      </c>
      <c r="I33" s="376" t="str">
        <f>IF(AND(C33&lt;&gt;$M$165,C33&lt;&gt;$M$166,C33&lt;&gt;$C$179),"",'1. Portfolio Schedule'!H34)</f>
        <v/>
      </c>
      <c r="J33" s="377">
        <f t="shared" si="25"/>
        <v>0</v>
      </c>
      <c r="K33" s="378" t="str">
        <f>IF(AND(C33&lt;&gt;$M$165,C33&lt;&gt;$M$166,C33&lt;&gt;$C$179),"",'1. Portfolio Schedule'!L34)</f>
        <v/>
      </c>
      <c r="L33" s="379" t="str">
        <f>IF(AND(C33&lt;&gt;$M$165,C33&lt;&gt;$M$166,C33&lt;&gt;$C$179),"",'1. Portfolio Schedule'!M34)</f>
        <v/>
      </c>
      <c r="M33" s="45" t="str">
        <f t="shared" si="1"/>
        <v/>
      </c>
      <c r="N33" s="30">
        <f t="shared" si="2"/>
        <v>0</v>
      </c>
      <c r="O33" s="31" t="str">
        <f t="shared" si="3"/>
        <v/>
      </c>
      <c r="P33" t="s">
        <v>40</v>
      </c>
      <c r="Q33" s="145">
        <f t="shared" ca="1" si="4"/>
        <v>5.5E-2</v>
      </c>
      <c r="R33" s="30">
        <v>1.25</v>
      </c>
      <c r="S33" s="146">
        <f t="shared" ca="1" si="5"/>
        <v>0</v>
      </c>
      <c r="U33" s="33">
        <f t="shared" si="6"/>
        <v>0</v>
      </c>
      <c r="V33" s="33">
        <f t="shared" si="26"/>
        <v>0</v>
      </c>
      <c r="W33" s="33">
        <f t="shared" si="35"/>
        <v>0</v>
      </c>
      <c r="X33" s="33">
        <f t="shared" si="35"/>
        <v>0</v>
      </c>
      <c r="Y33" s="33">
        <f t="shared" si="35"/>
        <v>0</v>
      </c>
      <c r="Z33" s="124"/>
      <c r="AA33" s="41">
        <f t="shared" ca="1" si="8"/>
        <v>0</v>
      </c>
      <c r="AB33" s="42">
        <f t="shared" ca="1" si="9"/>
        <v>0</v>
      </c>
      <c r="AC33" s="43">
        <f t="shared" ca="1" si="10"/>
        <v>0</v>
      </c>
      <c r="AD33" s="43">
        <f t="shared" ca="1" si="11"/>
        <v>0</v>
      </c>
      <c r="AE33" s="43">
        <f t="shared" ca="1" si="12"/>
        <v>0</v>
      </c>
      <c r="AF33" s="44">
        <f t="shared" ca="1" si="13"/>
        <v>0</v>
      </c>
      <c r="AI33" s="38" t="e">
        <f t="shared" si="27"/>
        <v>#VALUE!</v>
      </c>
      <c r="AJ33" s="30">
        <v>1.25</v>
      </c>
      <c r="AK33" s="32" t="e">
        <f t="shared" si="29"/>
        <v>#VALUE!</v>
      </c>
      <c r="AM33" s="34">
        <f t="shared" si="15"/>
        <v>0</v>
      </c>
      <c r="AN33" s="35">
        <f t="shared" ca="1" si="30"/>
        <v>0</v>
      </c>
      <c r="AO33" s="35">
        <f t="shared" ca="1" si="31"/>
        <v>0</v>
      </c>
      <c r="AP33" s="35">
        <f t="shared" ca="1" si="32"/>
        <v>0</v>
      </c>
      <c r="AQ33" s="35">
        <f t="shared" ca="1" si="33"/>
        <v>0</v>
      </c>
      <c r="AR33" s="35">
        <f t="shared" ca="1" si="34"/>
        <v>0</v>
      </c>
      <c r="AW33" s="14">
        <f t="shared" si="21"/>
        <v>6.0000000000000001E-3</v>
      </c>
      <c r="AX33" s="14">
        <f t="shared" si="22"/>
        <v>1.4999999999999999E-2</v>
      </c>
      <c r="AY33" s="14">
        <f t="shared" si="23"/>
        <v>5.5E-2</v>
      </c>
      <c r="AZ33" s="14" t="e">
        <f t="shared" si="24"/>
        <v>#VALUE!</v>
      </c>
      <c r="BD33" t="str">
        <f t="shared" si="28"/>
        <v>N/A</v>
      </c>
    </row>
    <row r="34" spans="2:56" ht="14.7" outlineLevel="1" thickBot="1">
      <c r="B34" s="29">
        <v>25</v>
      </c>
      <c r="C34" s="373" t="str">
        <f>IF(ISBLANK('1. Portfolio Schedule'!B35),"",IF(OR('1. Portfolio Schedule'!F35="Single Family Let",'1. Portfolio Schedule'!F35="Student Let"),$C$177,IF(OR('1. Portfolio Schedule'!F35="HMO (mandatory licence)",'1. Portfolio Schedule'!F35="HMO (selective licence)",'1. Portfolio Schedule'!F35="HMO (no licence)"),$C$178,IF('1. Portfolio Schedule'!F35=$C$179,$C$179,""))))</f>
        <v/>
      </c>
      <c r="D34" s="374" t="str">
        <f>IF(AND(C34&lt;&gt;$M$165,C34&lt;&gt;$M$166,C34&lt;&gt;$C$179),"",IF('1. Portfolio Schedule'!D35&gt;-1,'1. Portfolio Schedule'!D35,"Unspecified"))</f>
        <v/>
      </c>
      <c r="E34" s="374" t="str">
        <f>IF(AND(C34&lt;&gt;$M$165,C34&lt;&gt;$M$166,C34&lt;&gt;$C$179),"",'1. Portfolio Schedule'!B35)</f>
        <v/>
      </c>
      <c r="F34" s="375" t="str">
        <f>IF(AND(C34&lt;&gt;$M$165,C34&lt;&gt;$M$166,C34&lt;&gt;$C$179),"",'1. Portfolio Schedule'!C35)</f>
        <v/>
      </c>
      <c r="G34" s="375" t="str">
        <f>IF(AND(C34&lt;&gt;$M$165,C34&lt;&gt;$M$166,C34&lt;&gt;$C$179),"",IF('1. Portfolio Schedule'!J35="Individual","Individual",IF('1. Portfolio Schedule'!J35="Ltd Company","Ltd Co","Unspecified")))</f>
        <v/>
      </c>
      <c r="H34" s="376" t="str">
        <f>IF(AND(C34&lt;&gt;$M$165,C34&lt;&gt;$M$166,C34&lt;&gt;$C$179),"",'1. Portfolio Schedule'!K35)</f>
        <v/>
      </c>
      <c r="I34" s="376" t="str">
        <f>IF(AND(C34&lt;&gt;$M$165,C34&lt;&gt;$M$166,C34&lt;&gt;$C$179),"",'1. Portfolio Schedule'!H35)</f>
        <v/>
      </c>
      <c r="J34" s="377">
        <f t="shared" si="25"/>
        <v>0</v>
      </c>
      <c r="K34" s="378" t="str">
        <f>IF(AND(C34&lt;&gt;$M$165,C34&lt;&gt;$M$166,C34&lt;&gt;$C$179),"",'1. Portfolio Schedule'!L35)</f>
        <v/>
      </c>
      <c r="L34" s="379" t="str">
        <f>IF(AND(C34&lt;&gt;$M$165,C34&lt;&gt;$M$166,C34&lt;&gt;$C$179),"",'1. Portfolio Schedule'!M35)</f>
        <v/>
      </c>
      <c r="M34" s="45" t="str">
        <f t="shared" si="1"/>
        <v/>
      </c>
      <c r="N34" s="30">
        <f t="shared" si="2"/>
        <v>0</v>
      </c>
      <c r="O34" s="31" t="str">
        <f t="shared" si="3"/>
        <v/>
      </c>
      <c r="P34" t="s">
        <v>40</v>
      </c>
      <c r="Q34" s="145">
        <f t="shared" ca="1" si="4"/>
        <v>5.5E-2</v>
      </c>
      <c r="R34" s="30">
        <v>1.25</v>
      </c>
      <c r="S34" s="146">
        <f t="shared" ca="1" si="5"/>
        <v>0</v>
      </c>
      <c r="U34" s="33">
        <f t="shared" si="6"/>
        <v>0</v>
      </c>
      <c r="V34" s="33">
        <f t="shared" si="26"/>
        <v>0</v>
      </c>
      <c r="W34" s="33">
        <f t="shared" si="35"/>
        <v>0</v>
      </c>
      <c r="X34" s="33">
        <f t="shared" si="35"/>
        <v>0</v>
      </c>
      <c r="Y34" s="33">
        <f t="shared" si="35"/>
        <v>0</v>
      </c>
      <c r="Z34" s="124"/>
      <c r="AA34" s="41">
        <f t="shared" ca="1" si="8"/>
        <v>0</v>
      </c>
      <c r="AB34" s="42">
        <f t="shared" ca="1" si="9"/>
        <v>0</v>
      </c>
      <c r="AC34" s="43">
        <f t="shared" ca="1" si="10"/>
        <v>0</v>
      </c>
      <c r="AD34" s="43">
        <f t="shared" ca="1" si="11"/>
        <v>0</v>
      </c>
      <c r="AE34" s="43">
        <f t="shared" ca="1" si="12"/>
        <v>0</v>
      </c>
      <c r="AF34" s="44">
        <f t="shared" ca="1" si="13"/>
        <v>0</v>
      </c>
      <c r="AI34" s="38" t="e">
        <f t="shared" si="27"/>
        <v>#VALUE!</v>
      </c>
      <c r="AJ34" s="30">
        <v>1.25</v>
      </c>
      <c r="AK34" s="32" t="e">
        <f t="shared" si="29"/>
        <v>#VALUE!</v>
      </c>
      <c r="AM34" s="34">
        <f t="shared" si="15"/>
        <v>0</v>
      </c>
      <c r="AN34" s="35">
        <f t="shared" ca="1" si="30"/>
        <v>0</v>
      </c>
      <c r="AO34" s="35">
        <f t="shared" ca="1" si="31"/>
        <v>0</v>
      </c>
      <c r="AP34" s="35">
        <f t="shared" ca="1" si="32"/>
        <v>0</v>
      </c>
      <c r="AQ34" s="35">
        <f t="shared" ca="1" si="33"/>
        <v>0</v>
      </c>
      <c r="AR34" s="35">
        <f t="shared" ca="1" si="34"/>
        <v>0</v>
      </c>
      <c r="AW34" s="14">
        <f t="shared" si="21"/>
        <v>6.0000000000000001E-3</v>
      </c>
      <c r="AX34" s="14">
        <f t="shared" si="22"/>
        <v>1.4999999999999999E-2</v>
      </c>
      <c r="AY34" s="14">
        <f t="shared" si="23"/>
        <v>5.5E-2</v>
      </c>
      <c r="AZ34" s="14" t="e">
        <f t="shared" si="24"/>
        <v>#VALUE!</v>
      </c>
      <c r="BD34" t="str">
        <f t="shared" si="28"/>
        <v>N/A</v>
      </c>
    </row>
    <row r="35" spans="2:56" ht="14.7" outlineLevel="1" thickBot="1">
      <c r="B35" s="29">
        <v>26</v>
      </c>
      <c r="C35" s="373" t="str">
        <f>IF(ISBLANK('1. Portfolio Schedule'!B36),"",IF(OR('1. Portfolio Schedule'!F36="Single Family Let",'1. Portfolio Schedule'!F36="Student Let"),$C$177,IF(OR('1. Portfolio Schedule'!F36="HMO (mandatory licence)",'1. Portfolio Schedule'!F36="HMO (selective licence)",'1. Portfolio Schedule'!F36="HMO (no licence)"),$C$178,IF('1. Portfolio Schedule'!F36=$C$179,$C$179,""))))</f>
        <v/>
      </c>
      <c r="D35" s="374" t="str">
        <f>IF(AND(C35&lt;&gt;$M$165,C35&lt;&gt;$M$166,C35&lt;&gt;$C$179),"",IF('1. Portfolio Schedule'!D36&gt;-1,'1. Portfolio Schedule'!D36,"Unspecified"))</f>
        <v/>
      </c>
      <c r="E35" s="374" t="str">
        <f>IF(AND(C35&lt;&gt;$M$165,C35&lt;&gt;$M$166,C35&lt;&gt;$C$179),"",'1. Portfolio Schedule'!B36)</f>
        <v/>
      </c>
      <c r="F35" s="375" t="str">
        <f>IF(AND(C35&lt;&gt;$M$165,C35&lt;&gt;$M$166,C35&lt;&gt;$C$179),"",'1. Portfolio Schedule'!C36)</f>
        <v/>
      </c>
      <c r="G35" s="375" t="str">
        <f>IF(AND(C35&lt;&gt;$M$165,C35&lt;&gt;$M$166,C35&lt;&gt;$C$179),"",IF('1. Portfolio Schedule'!J36="Individual","Individual",IF('1. Portfolio Schedule'!J36="Ltd Company","Ltd Co","Unspecified")))</f>
        <v/>
      </c>
      <c r="H35" s="376" t="str">
        <f>IF(AND(C35&lt;&gt;$M$165,C35&lt;&gt;$M$166,C35&lt;&gt;$C$179),"",'1. Portfolio Schedule'!K36)</f>
        <v/>
      </c>
      <c r="I35" s="376" t="str">
        <f>IF(AND(C35&lt;&gt;$M$165,C35&lt;&gt;$M$166,C35&lt;&gt;$C$179),"",'1. Portfolio Schedule'!H36)</f>
        <v/>
      </c>
      <c r="J35" s="377">
        <f t="shared" si="25"/>
        <v>0</v>
      </c>
      <c r="K35" s="378" t="str">
        <f>IF(AND(C35&lt;&gt;$M$165,C35&lt;&gt;$M$166,C35&lt;&gt;$C$179),"",'1. Portfolio Schedule'!L36)</f>
        <v/>
      </c>
      <c r="L35" s="379" t="str">
        <f>IF(AND(C35&lt;&gt;$M$165,C35&lt;&gt;$M$166,C35&lt;&gt;$C$179),"",'1. Portfolio Schedule'!M36)</f>
        <v/>
      </c>
      <c r="M35" s="45" t="str">
        <f t="shared" si="1"/>
        <v/>
      </c>
      <c r="N35" s="30">
        <f t="shared" si="2"/>
        <v>0</v>
      </c>
      <c r="O35" s="31" t="str">
        <f t="shared" si="3"/>
        <v/>
      </c>
      <c r="P35" t="s">
        <v>40</v>
      </c>
      <c r="Q35" s="145">
        <f t="shared" ca="1" si="4"/>
        <v>5.5E-2</v>
      </c>
      <c r="R35" s="30">
        <v>1.25</v>
      </c>
      <c r="S35" s="146">
        <f t="shared" ca="1" si="5"/>
        <v>0</v>
      </c>
      <c r="U35" s="33">
        <f t="shared" si="6"/>
        <v>0</v>
      </c>
      <c r="V35" s="33">
        <f t="shared" si="26"/>
        <v>0</v>
      </c>
      <c r="W35" s="33">
        <f t="shared" si="35"/>
        <v>0</v>
      </c>
      <c r="X35" s="33">
        <f t="shared" si="35"/>
        <v>0</v>
      </c>
      <c r="Y35" s="33">
        <f t="shared" si="35"/>
        <v>0</v>
      </c>
      <c r="Z35" s="124"/>
      <c r="AA35" s="41">
        <f t="shared" ca="1" si="8"/>
        <v>0</v>
      </c>
      <c r="AB35" s="42">
        <f t="shared" ca="1" si="9"/>
        <v>0</v>
      </c>
      <c r="AC35" s="43">
        <f t="shared" ca="1" si="10"/>
        <v>0</v>
      </c>
      <c r="AD35" s="43">
        <f t="shared" ca="1" si="11"/>
        <v>0</v>
      </c>
      <c r="AE35" s="43">
        <f t="shared" ca="1" si="12"/>
        <v>0</v>
      </c>
      <c r="AF35" s="44">
        <f t="shared" ca="1" si="13"/>
        <v>0</v>
      </c>
      <c r="AI35" s="38" t="e">
        <f t="shared" si="27"/>
        <v>#VALUE!</v>
      </c>
      <c r="AJ35" s="30">
        <v>1.25</v>
      </c>
      <c r="AK35" s="32" t="e">
        <f t="shared" si="29"/>
        <v>#VALUE!</v>
      </c>
      <c r="AM35" s="34">
        <f t="shared" si="15"/>
        <v>0</v>
      </c>
      <c r="AN35" s="35">
        <f t="shared" ca="1" si="30"/>
        <v>0</v>
      </c>
      <c r="AO35" s="35">
        <f t="shared" ca="1" si="31"/>
        <v>0</v>
      </c>
      <c r="AP35" s="35">
        <f t="shared" ca="1" si="32"/>
        <v>0</v>
      </c>
      <c r="AQ35" s="35">
        <f t="shared" ca="1" si="33"/>
        <v>0</v>
      </c>
      <c r="AR35" s="35">
        <f t="shared" ca="1" si="34"/>
        <v>0</v>
      </c>
      <c r="AW35" s="14">
        <f t="shared" si="21"/>
        <v>6.0000000000000001E-3</v>
      </c>
      <c r="AX35" s="14">
        <f t="shared" si="22"/>
        <v>1.4999999999999999E-2</v>
      </c>
      <c r="AY35" s="14">
        <f t="shared" si="23"/>
        <v>5.5E-2</v>
      </c>
      <c r="AZ35" s="14" t="e">
        <f t="shared" si="24"/>
        <v>#VALUE!</v>
      </c>
      <c r="BD35" t="str">
        <f t="shared" si="28"/>
        <v>N/A</v>
      </c>
    </row>
    <row r="36" spans="2:56" ht="14.7" outlineLevel="1" thickBot="1">
      <c r="B36" s="29">
        <v>27</v>
      </c>
      <c r="C36" s="373" t="str">
        <f>IF(ISBLANK('1. Portfolio Schedule'!B37),"",IF(OR('1. Portfolio Schedule'!F37="Single Family Let",'1. Portfolio Schedule'!F37="Student Let"),$C$177,IF(OR('1. Portfolio Schedule'!F37="HMO (mandatory licence)",'1. Portfolio Schedule'!F37="HMO (selective licence)",'1. Portfolio Schedule'!F37="HMO (no licence)"),$C$178,IF('1. Portfolio Schedule'!F37=$C$179,$C$179,""))))</f>
        <v/>
      </c>
      <c r="D36" s="374" t="str">
        <f>IF(AND(C36&lt;&gt;$M$165,C36&lt;&gt;$M$166,C36&lt;&gt;$C$179),"",IF('1. Portfolio Schedule'!D37&gt;-1,'1. Portfolio Schedule'!D37,"Unspecified"))</f>
        <v/>
      </c>
      <c r="E36" s="374" t="str">
        <f>IF(AND(C36&lt;&gt;$M$165,C36&lt;&gt;$M$166,C36&lt;&gt;$C$179),"",'1. Portfolio Schedule'!B37)</f>
        <v/>
      </c>
      <c r="F36" s="375" t="str">
        <f>IF(AND(C36&lt;&gt;$M$165,C36&lt;&gt;$M$166,C36&lt;&gt;$C$179),"",'1. Portfolio Schedule'!C37)</f>
        <v/>
      </c>
      <c r="G36" s="375" t="str">
        <f>IF(AND(C36&lt;&gt;$M$165,C36&lt;&gt;$M$166,C36&lt;&gt;$C$179),"",IF('1. Portfolio Schedule'!J37="Individual","Individual",IF('1. Portfolio Schedule'!J37="Ltd Company","Ltd Co","Unspecified")))</f>
        <v/>
      </c>
      <c r="H36" s="376" t="str">
        <f>IF(AND(C36&lt;&gt;$M$165,C36&lt;&gt;$M$166,C36&lt;&gt;$C$179),"",'1. Portfolio Schedule'!K37)</f>
        <v/>
      </c>
      <c r="I36" s="376" t="str">
        <f>IF(AND(C36&lt;&gt;$M$165,C36&lt;&gt;$M$166,C36&lt;&gt;$C$179),"",'1. Portfolio Schedule'!H37)</f>
        <v/>
      </c>
      <c r="J36" s="377">
        <f t="shared" si="25"/>
        <v>0</v>
      </c>
      <c r="K36" s="378" t="str">
        <f>IF(AND(C36&lt;&gt;$M$165,C36&lt;&gt;$M$166,C36&lt;&gt;$C$179),"",'1. Portfolio Schedule'!L37)</f>
        <v/>
      </c>
      <c r="L36" s="379" t="str">
        <f>IF(AND(C36&lt;&gt;$M$165,C36&lt;&gt;$M$166,C36&lt;&gt;$C$179),"",'1. Portfolio Schedule'!M37)</f>
        <v/>
      </c>
      <c r="M36" s="45" t="str">
        <f t="shared" si="1"/>
        <v/>
      </c>
      <c r="N36" s="30">
        <f t="shared" si="2"/>
        <v>0</v>
      </c>
      <c r="O36" s="31" t="str">
        <f t="shared" si="3"/>
        <v/>
      </c>
      <c r="P36" t="s">
        <v>40</v>
      </c>
      <c r="Q36" s="145">
        <f t="shared" ca="1" si="4"/>
        <v>5.5E-2</v>
      </c>
      <c r="R36" s="30">
        <v>1.25</v>
      </c>
      <c r="S36" s="146">
        <f t="shared" ca="1" si="5"/>
        <v>0</v>
      </c>
      <c r="U36" s="33">
        <f t="shared" si="6"/>
        <v>0</v>
      </c>
      <c r="V36" s="33">
        <f t="shared" si="26"/>
        <v>0</v>
      </c>
      <c r="W36" s="33">
        <f t="shared" si="35"/>
        <v>0</v>
      </c>
      <c r="X36" s="33">
        <f t="shared" si="35"/>
        <v>0</v>
      </c>
      <c r="Y36" s="33">
        <f t="shared" si="35"/>
        <v>0</v>
      </c>
      <c r="Z36" s="124"/>
      <c r="AA36" s="41">
        <f t="shared" ca="1" si="8"/>
        <v>0</v>
      </c>
      <c r="AB36" s="42">
        <f t="shared" ca="1" si="9"/>
        <v>0</v>
      </c>
      <c r="AC36" s="43">
        <f t="shared" ca="1" si="10"/>
        <v>0</v>
      </c>
      <c r="AD36" s="43">
        <f t="shared" ca="1" si="11"/>
        <v>0</v>
      </c>
      <c r="AE36" s="43">
        <f t="shared" ca="1" si="12"/>
        <v>0</v>
      </c>
      <c r="AF36" s="44">
        <f t="shared" ca="1" si="13"/>
        <v>0</v>
      </c>
      <c r="AI36" s="38" t="e">
        <f t="shared" si="27"/>
        <v>#VALUE!</v>
      </c>
      <c r="AJ36" s="30">
        <v>1.25</v>
      </c>
      <c r="AK36" s="32" t="e">
        <f t="shared" si="29"/>
        <v>#VALUE!</v>
      </c>
      <c r="AM36" s="34">
        <f t="shared" si="15"/>
        <v>0</v>
      </c>
      <c r="AN36" s="35">
        <f t="shared" ca="1" si="30"/>
        <v>0</v>
      </c>
      <c r="AO36" s="35">
        <f t="shared" ca="1" si="31"/>
        <v>0</v>
      </c>
      <c r="AP36" s="35">
        <f t="shared" ca="1" si="32"/>
        <v>0</v>
      </c>
      <c r="AQ36" s="35">
        <f t="shared" ca="1" si="33"/>
        <v>0</v>
      </c>
      <c r="AR36" s="35">
        <f t="shared" ca="1" si="34"/>
        <v>0</v>
      </c>
      <c r="AW36" s="14">
        <f t="shared" si="21"/>
        <v>6.0000000000000001E-3</v>
      </c>
      <c r="AX36" s="14">
        <f t="shared" si="22"/>
        <v>1.4999999999999999E-2</v>
      </c>
      <c r="AY36" s="14">
        <f t="shared" si="23"/>
        <v>5.5E-2</v>
      </c>
      <c r="AZ36" s="14" t="e">
        <f t="shared" si="24"/>
        <v>#VALUE!</v>
      </c>
      <c r="BD36" t="str">
        <f t="shared" si="28"/>
        <v>N/A</v>
      </c>
    </row>
    <row r="37" spans="2:56" ht="14.7" outlineLevel="1" thickBot="1">
      <c r="B37" s="29">
        <v>28</v>
      </c>
      <c r="C37" s="373" t="str">
        <f>IF(ISBLANK('1. Portfolio Schedule'!B38),"",IF(OR('1. Portfolio Schedule'!F38="Single Family Let",'1. Portfolio Schedule'!F38="Student Let"),$C$177,IF(OR('1. Portfolio Schedule'!F38="HMO (mandatory licence)",'1. Portfolio Schedule'!F38="HMO (selective licence)",'1. Portfolio Schedule'!F38="HMO (no licence)"),$C$178,IF('1. Portfolio Schedule'!F38=$C$179,$C$179,""))))</f>
        <v/>
      </c>
      <c r="D37" s="374" t="str">
        <f>IF(AND(C37&lt;&gt;$M$165,C37&lt;&gt;$M$166,C37&lt;&gt;$C$179),"",IF('1. Portfolio Schedule'!D38&gt;-1,'1. Portfolio Schedule'!D38,"Unspecified"))</f>
        <v/>
      </c>
      <c r="E37" s="374" t="str">
        <f>IF(AND(C37&lt;&gt;$M$165,C37&lt;&gt;$M$166,C37&lt;&gt;$C$179),"",'1. Portfolio Schedule'!B38)</f>
        <v/>
      </c>
      <c r="F37" s="375" t="str">
        <f>IF(AND(C37&lt;&gt;$M$165,C37&lt;&gt;$M$166,C37&lt;&gt;$C$179),"",'1. Portfolio Schedule'!C38)</f>
        <v/>
      </c>
      <c r="G37" s="375" t="str">
        <f>IF(AND(C37&lt;&gt;$M$165,C37&lt;&gt;$M$166,C37&lt;&gt;$C$179),"",IF('1. Portfolio Schedule'!J38="Individual","Individual",IF('1. Portfolio Schedule'!J38="Ltd Company","Ltd Co","Unspecified")))</f>
        <v/>
      </c>
      <c r="H37" s="376" t="str">
        <f>IF(AND(C37&lt;&gt;$M$165,C37&lt;&gt;$M$166,C37&lt;&gt;$C$179),"",'1. Portfolio Schedule'!K38)</f>
        <v/>
      </c>
      <c r="I37" s="376" t="str">
        <f>IF(AND(C37&lt;&gt;$M$165,C37&lt;&gt;$M$166,C37&lt;&gt;$C$179),"",'1. Portfolio Schedule'!H38)</f>
        <v/>
      </c>
      <c r="J37" s="377">
        <f t="shared" si="25"/>
        <v>0</v>
      </c>
      <c r="K37" s="378" t="str">
        <f>IF(AND(C37&lt;&gt;$M$165,C37&lt;&gt;$M$166,C37&lt;&gt;$C$179),"",'1. Portfolio Schedule'!L38)</f>
        <v/>
      </c>
      <c r="L37" s="379" t="str">
        <f>IF(AND(C37&lt;&gt;$M$165,C37&lt;&gt;$M$166,C37&lt;&gt;$C$179),"",'1. Portfolio Schedule'!M38)</f>
        <v/>
      </c>
      <c r="M37" s="45" t="str">
        <f t="shared" si="1"/>
        <v/>
      </c>
      <c r="N37" s="30">
        <f t="shared" si="2"/>
        <v>0</v>
      </c>
      <c r="O37" s="31" t="str">
        <f t="shared" si="3"/>
        <v/>
      </c>
      <c r="P37" t="s">
        <v>40</v>
      </c>
      <c r="Q37" s="145">
        <f t="shared" ca="1" si="4"/>
        <v>5.5E-2</v>
      </c>
      <c r="R37" s="30">
        <v>1.25</v>
      </c>
      <c r="S37" s="146">
        <f t="shared" ca="1" si="5"/>
        <v>0</v>
      </c>
      <c r="U37" s="33">
        <f t="shared" si="6"/>
        <v>0</v>
      </c>
      <c r="V37" s="33">
        <f t="shared" si="26"/>
        <v>0</v>
      </c>
      <c r="W37" s="33">
        <f t="shared" si="35"/>
        <v>0</v>
      </c>
      <c r="X37" s="33">
        <f t="shared" si="35"/>
        <v>0</v>
      </c>
      <c r="Y37" s="33">
        <f t="shared" si="35"/>
        <v>0</v>
      </c>
      <c r="Z37" s="124"/>
      <c r="AA37" s="41">
        <f t="shared" ca="1" si="8"/>
        <v>0</v>
      </c>
      <c r="AB37" s="42">
        <f t="shared" ca="1" si="9"/>
        <v>0</v>
      </c>
      <c r="AC37" s="43">
        <f t="shared" ca="1" si="10"/>
        <v>0</v>
      </c>
      <c r="AD37" s="43">
        <f t="shared" ca="1" si="11"/>
        <v>0</v>
      </c>
      <c r="AE37" s="43">
        <f t="shared" ca="1" si="12"/>
        <v>0</v>
      </c>
      <c r="AF37" s="44">
        <f t="shared" ca="1" si="13"/>
        <v>0</v>
      </c>
      <c r="AI37" s="38" t="e">
        <f t="shared" si="27"/>
        <v>#VALUE!</v>
      </c>
      <c r="AJ37" s="30">
        <v>1.25</v>
      </c>
      <c r="AK37" s="32" t="e">
        <f t="shared" si="29"/>
        <v>#VALUE!</v>
      </c>
      <c r="AM37" s="34">
        <f t="shared" si="15"/>
        <v>0</v>
      </c>
      <c r="AN37" s="35">
        <f t="shared" ca="1" si="30"/>
        <v>0</v>
      </c>
      <c r="AO37" s="35">
        <f t="shared" ca="1" si="31"/>
        <v>0</v>
      </c>
      <c r="AP37" s="35">
        <f t="shared" ca="1" si="32"/>
        <v>0</v>
      </c>
      <c r="AQ37" s="35">
        <f t="shared" ca="1" si="33"/>
        <v>0</v>
      </c>
      <c r="AR37" s="35">
        <f t="shared" ca="1" si="34"/>
        <v>0</v>
      </c>
      <c r="AW37" s="14">
        <f t="shared" si="21"/>
        <v>6.0000000000000001E-3</v>
      </c>
      <c r="AX37" s="14">
        <f t="shared" si="22"/>
        <v>1.4999999999999999E-2</v>
      </c>
      <c r="AY37" s="14">
        <f t="shared" si="23"/>
        <v>5.5E-2</v>
      </c>
      <c r="AZ37" s="14" t="e">
        <f t="shared" si="24"/>
        <v>#VALUE!</v>
      </c>
      <c r="BD37" t="str">
        <f t="shared" si="28"/>
        <v>N/A</v>
      </c>
    </row>
    <row r="38" spans="2:56" ht="14.7" outlineLevel="1" thickBot="1">
      <c r="B38" s="29">
        <v>29</v>
      </c>
      <c r="C38" s="373" t="str">
        <f>IF(ISBLANK('1. Portfolio Schedule'!B39),"",IF(OR('1. Portfolio Schedule'!F39="Single Family Let",'1. Portfolio Schedule'!F39="Student Let"),$C$177,IF(OR('1. Portfolio Schedule'!F39="HMO (mandatory licence)",'1. Portfolio Schedule'!F39="HMO (selective licence)",'1. Portfolio Schedule'!F39="HMO (no licence)"),$C$178,IF('1. Portfolio Schedule'!F39=$C$179,$C$179,""))))</f>
        <v/>
      </c>
      <c r="D38" s="374" t="str">
        <f>IF(AND(C38&lt;&gt;$M$165,C38&lt;&gt;$M$166,C38&lt;&gt;$C$179),"",IF('1. Portfolio Schedule'!D39&gt;-1,'1. Portfolio Schedule'!D39,"Unspecified"))</f>
        <v/>
      </c>
      <c r="E38" s="374" t="str">
        <f>IF(AND(C38&lt;&gt;$M$165,C38&lt;&gt;$M$166,C38&lt;&gt;$C$179),"",'1. Portfolio Schedule'!B39)</f>
        <v/>
      </c>
      <c r="F38" s="375" t="str">
        <f>IF(AND(C38&lt;&gt;$M$165,C38&lt;&gt;$M$166,C38&lt;&gt;$C$179),"",'1. Portfolio Schedule'!C39)</f>
        <v/>
      </c>
      <c r="G38" s="375" t="str">
        <f>IF(AND(C38&lt;&gt;$M$165,C38&lt;&gt;$M$166,C38&lt;&gt;$C$179),"",IF('1. Portfolio Schedule'!J39="Individual","Individual",IF('1. Portfolio Schedule'!J39="Ltd Company","Ltd Co","Unspecified")))</f>
        <v/>
      </c>
      <c r="H38" s="376" t="str">
        <f>IF(AND(C38&lt;&gt;$M$165,C38&lt;&gt;$M$166,C38&lt;&gt;$C$179),"",'1. Portfolio Schedule'!K39)</f>
        <v/>
      </c>
      <c r="I38" s="376" t="str">
        <f>IF(AND(C38&lt;&gt;$M$165,C38&lt;&gt;$M$166,C38&lt;&gt;$C$179),"",'1. Portfolio Schedule'!H39)</f>
        <v/>
      </c>
      <c r="J38" s="377">
        <f t="shared" si="25"/>
        <v>0</v>
      </c>
      <c r="K38" s="378" t="str">
        <f>IF(AND(C38&lt;&gt;$M$165,C38&lt;&gt;$M$166,C38&lt;&gt;$C$179),"",'1. Portfolio Schedule'!L39)</f>
        <v/>
      </c>
      <c r="L38" s="379" t="str">
        <f>IF(AND(C38&lt;&gt;$M$165,C38&lt;&gt;$M$166,C38&lt;&gt;$C$179),"",'1. Portfolio Schedule'!M39)</f>
        <v/>
      </c>
      <c r="M38" s="45" t="str">
        <f t="shared" si="1"/>
        <v/>
      </c>
      <c r="N38" s="30">
        <f t="shared" si="2"/>
        <v>0</v>
      </c>
      <c r="O38" s="31" t="str">
        <f t="shared" si="3"/>
        <v/>
      </c>
      <c r="P38" t="s">
        <v>40</v>
      </c>
      <c r="Q38" s="145">
        <f t="shared" ca="1" si="4"/>
        <v>5.5E-2</v>
      </c>
      <c r="R38" s="30">
        <v>1.25</v>
      </c>
      <c r="S38" s="146">
        <f t="shared" ca="1" si="5"/>
        <v>0</v>
      </c>
      <c r="U38" s="33">
        <f t="shared" si="6"/>
        <v>0</v>
      </c>
      <c r="V38" s="33">
        <f t="shared" si="26"/>
        <v>0</v>
      </c>
      <c r="W38" s="33">
        <f t="shared" si="35"/>
        <v>0</v>
      </c>
      <c r="X38" s="33">
        <f t="shared" si="35"/>
        <v>0</v>
      </c>
      <c r="Y38" s="33">
        <f t="shared" si="35"/>
        <v>0</v>
      </c>
      <c r="Z38" s="124"/>
      <c r="AA38" s="41">
        <f t="shared" ca="1" si="8"/>
        <v>0</v>
      </c>
      <c r="AB38" s="42">
        <f t="shared" ca="1" si="9"/>
        <v>0</v>
      </c>
      <c r="AC38" s="43">
        <f t="shared" ca="1" si="10"/>
        <v>0</v>
      </c>
      <c r="AD38" s="43">
        <f t="shared" ca="1" si="11"/>
        <v>0</v>
      </c>
      <c r="AE38" s="43">
        <f t="shared" ca="1" si="12"/>
        <v>0</v>
      </c>
      <c r="AF38" s="44">
        <f t="shared" ca="1" si="13"/>
        <v>0</v>
      </c>
      <c r="AI38" s="38" t="e">
        <f t="shared" si="27"/>
        <v>#VALUE!</v>
      </c>
      <c r="AJ38" s="30">
        <v>1.25</v>
      </c>
      <c r="AK38" s="32" t="e">
        <f t="shared" si="29"/>
        <v>#VALUE!</v>
      </c>
      <c r="AM38" s="34">
        <f t="shared" si="15"/>
        <v>0</v>
      </c>
      <c r="AN38" s="35">
        <f t="shared" ca="1" si="30"/>
        <v>0</v>
      </c>
      <c r="AO38" s="35">
        <f t="shared" ca="1" si="31"/>
        <v>0</v>
      </c>
      <c r="AP38" s="35">
        <f t="shared" ca="1" si="32"/>
        <v>0</v>
      </c>
      <c r="AQ38" s="35">
        <f t="shared" ca="1" si="33"/>
        <v>0</v>
      </c>
      <c r="AR38" s="35">
        <f t="shared" ca="1" si="34"/>
        <v>0</v>
      </c>
      <c r="AW38" s="14">
        <f t="shared" si="21"/>
        <v>6.0000000000000001E-3</v>
      </c>
      <c r="AX38" s="14">
        <f t="shared" si="22"/>
        <v>1.4999999999999999E-2</v>
      </c>
      <c r="AY38" s="14">
        <f t="shared" si="23"/>
        <v>5.5E-2</v>
      </c>
      <c r="AZ38" s="14" t="e">
        <f t="shared" si="24"/>
        <v>#VALUE!</v>
      </c>
      <c r="BD38" t="str">
        <f t="shared" si="28"/>
        <v>N/A</v>
      </c>
    </row>
    <row r="39" spans="2:56" ht="14.7" outlineLevel="1" thickBot="1">
      <c r="B39" s="29">
        <v>30</v>
      </c>
      <c r="C39" s="373" t="str">
        <f>IF(ISBLANK('1. Portfolio Schedule'!B40),"",IF(OR('1. Portfolio Schedule'!F40="Single Family Let",'1. Portfolio Schedule'!F40="Student Let"),$C$177,IF(OR('1. Portfolio Schedule'!F40="HMO (mandatory licence)",'1. Portfolio Schedule'!F40="HMO (selective licence)",'1. Portfolio Schedule'!F40="HMO (no licence)"),$C$178,IF('1. Portfolio Schedule'!F40=$C$179,$C$179,""))))</f>
        <v/>
      </c>
      <c r="D39" s="374" t="str">
        <f>IF(AND(C39&lt;&gt;$M$165,C39&lt;&gt;$M$166,C39&lt;&gt;$C$179),"",IF('1. Portfolio Schedule'!D40&gt;-1,'1. Portfolio Schedule'!D40,"Unspecified"))</f>
        <v/>
      </c>
      <c r="E39" s="374" t="str">
        <f>IF(AND(C39&lt;&gt;$M$165,C39&lt;&gt;$M$166,C39&lt;&gt;$C$179),"",'1. Portfolio Schedule'!B40)</f>
        <v/>
      </c>
      <c r="F39" s="375" t="str">
        <f>IF(AND(C39&lt;&gt;$M$165,C39&lt;&gt;$M$166,C39&lt;&gt;$C$179),"",'1. Portfolio Schedule'!C40)</f>
        <v/>
      </c>
      <c r="G39" s="375" t="str">
        <f>IF(AND(C39&lt;&gt;$M$165,C39&lt;&gt;$M$166,C39&lt;&gt;$C$179),"",IF('1. Portfolio Schedule'!J40="Individual","Individual",IF('1. Portfolio Schedule'!J40="Ltd Company","Ltd Co","Unspecified")))</f>
        <v/>
      </c>
      <c r="H39" s="376" t="str">
        <f>IF(AND(C39&lt;&gt;$M$165,C39&lt;&gt;$M$166,C39&lt;&gt;$C$179),"",'1. Portfolio Schedule'!K40)</f>
        <v/>
      </c>
      <c r="I39" s="376" t="str">
        <f>IF(AND(C39&lt;&gt;$M$165,C39&lt;&gt;$M$166,C39&lt;&gt;$C$179),"",'1. Portfolio Schedule'!H40)</f>
        <v/>
      </c>
      <c r="J39" s="377">
        <f t="shared" si="25"/>
        <v>0</v>
      </c>
      <c r="K39" s="378" t="str">
        <f>IF(AND(C39&lt;&gt;$M$165,C39&lt;&gt;$M$166,C39&lt;&gt;$C$179),"",'1. Portfolio Schedule'!L40)</f>
        <v/>
      </c>
      <c r="L39" s="379" t="str">
        <f>IF(AND(C39&lt;&gt;$M$165,C39&lt;&gt;$M$166,C39&lt;&gt;$C$179),"",'1. Portfolio Schedule'!M40)</f>
        <v/>
      </c>
      <c r="M39" s="45" t="str">
        <f t="shared" si="1"/>
        <v/>
      </c>
      <c r="N39" s="30">
        <f t="shared" si="2"/>
        <v>0</v>
      </c>
      <c r="O39" s="31" t="str">
        <f t="shared" si="3"/>
        <v/>
      </c>
      <c r="P39" t="s">
        <v>40</v>
      </c>
      <c r="Q39" s="145">
        <f t="shared" ca="1" si="4"/>
        <v>5.5E-2</v>
      </c>
      <c r="R39" s="30">
        <v>1.25</v>
      </c>
      <c r="S39" s="146">
        <f t="shared" ca="1" si="5"/>
        <v>0</v>
      </c>
      <c r="U39" s="33">
        <f t="shared" si="6"/>
        <v>0</v>
      </c>
      <c r="V39" s="33">
        <f t="shared" si="26"/>
        <v>0</v>
      </c>
      <c r="W39" s="33">
        <f t="shared" si="35"/>
        <v>0</v>
      </c>
      <c r="X39" s="33">
        <f t="shared" si="35"/>
        <v>0</v>
      </c>
      <c r="Y39" s="33">
        <f t="shared" si="35"/>
        <v>0</v>
      </c>
      <c r="Z39" s="124"/>
      <c r="AA39" s="41">
        <f t="shared" ca="1" si="8"/>
        <v>0</v>
      </c>
      <c r="AB39" s="42">
        <f t="shared" ca="1" si="9"/>
        <v>0</v>
      </c>
      <c r="AC39" s="43">
        <f t="shared" ca="1" si="10"/>
        <v>0</v>
      </c>
      <c r="AD39" s="43">
        <f t="shared" ca="1" si="11"/>
        <v>0</v>
      </c>
      <c r="AE39" s="43">
        <f t="shared" ca="1" si="12"/>
        <v>0</v>
      </c>
      <c r="AF39" s="44">
        <f t="shared" ca="1" si="13"/>
        <v>0</v>
      </c>
      <c r="AI39" s="38" t="e">
        <f t="shared" si="27"/>
        <v>#VALUE!</v>
      </c>
      <c r="AJ39" s="30">
        <v>1.25</v>
      </c>
      <c r="AK39" s="32" t="e">
        <f t="shared" si="29"/>
        <v>#VALUE!</v>
      </c>
      <c r="AM39" s="34">
        <f t="shared" si="15"/>
        <v>0</v>
      </c>
      <c r="AN39" s="35">
        <f t="shared" ca="1" si="30"/>
        <v>0</v>
      </c>
      <c r="AO39" s="35">
        <f t="shared" ca="1" si="31"/>
        <v>0</v>
      </c>
      <c r="AP39" s="35">
        <f t="shared" ca="1" si="32"/>
        <v>0</v>
      </c>
      <c r="AQ39" s="35">
        <f t="shared" ca="1" si="33"/>
        <v>0</v>
      </c>
      <c r="AR39" s="35">
        <f t="shared" ca="1" si="34"/>
        <v>0</v>
      </c>
      <c r="AW39" s="14">
        <f t="shared" si="21"/>
        <v>6.0000000000000001E-3</v>
      </c>
      <c r="AX39" s="14">
        <f t="shared" si="22"/>
        <v>1.4999999999999999E-2</v>
      </c>
      <c r="AY39" s="14">
        <f t="shared" si="23"/>
        <v>5.5E-2</v>
      </c>
      <c r="AZ39" s="14" t="e">
        <f t="shared" si="24"/>
        <v>#VALUE!</v>
      </c>
      <c r="BD39" t="str">
        <f t="shared" si="28"/>
        <v>N/A</v>
      </c>
    </row>
    <row r="40" spans="2:56" ht="14.7" outlineLevel="1" thickBot="1">
      <c r="B40" s="29">
        <v>31</v>
      </c>
      <c r="C40" s="373" t="str">
        <f>IF(ISBLANK('1. Portfolio Schedule'!B41),"",IF(OR('1. Portfolio Schedule'!F41="Single Family Let",'1. Portfolio Schedule'!F41="Student Let"),$C$177,IF(OR('1. Portfolio Schedule'!F41="HMO (mandatory licence)",'1. Portfolio Schedule'!F41="HMO (selective licence)",'1. Portfolio Schedule'!F41="HMO (no licence)"),$C$178,IF('1. Portfolio Schedule'!F41=$C$179,$C$179,""))))</f>
        <v/>
      </c>
      <c r="D40" s="374" t="str">
        <f>IF(AND(C40&lt;&gt;$M$165,C40&lt;&gt;$M$166,C40&lt;&gt;$C$179),"",IF('1. Portfolio Schedule'!D41&gt;-1,'1. Portfolio Schedule'!D41,"Unspecified"))</f>
        <v/>
      </c>
      <c r="E40" s="374" t="str">
        <f>IF(AND(C40&lt;&gt;$M$165,C40&lt;&gt;$M$166,C40&lt;&gt;$C$179),"",'1. Portfolio Schedule'!B41)</f>
        <v/>
      </c>
      <c r="F40" s="375" t="str">
        <f>IF(AND(C40&lt;&gt;$M$165,C40&lt;&gt;$M$166,C40&lt;&gt;$C$179),"",'1. Portfolio Schedule'!C41)</f>
        <v/>
      </c>
      <c r="G40" s="375" t="str">
        <f>IF(AND(C40&lt;&gt;$M$165,C40&lt;&gt;$M$166,C40&lt;&gt;$C$179),"",IF('1. Portfolio Schedule'!J41="Individual","Individual",IF('1. Portfolio Schedule'!J41="Ltd Company","Ltd Co","Unspecified")))</f>
        <v/>
      </c>
      <c r="H40" s="376" t="str">
        <f>IF(AND(C40&lt;&gt;$M$165,C40&lt;&gt;$M$166,C40&lt;&gt;$C$179),"",'1. Portfolio Schedule'!K41)</f>
        <v/>
      </c>
      <c r="I40" s="376" t="str">
        <f>IF(AND(C40&lt;&gt;$M$165,C40&lt;&gt;$M$166,C40&lt;&gt;$C$179),"",'1. Portfolio Schedule'!H41)</f>
        <v/>
      </c>
      <c r="J40" s="377">
        <f t="shared" si="25"/>
        <v>0</v>
      </c>
      <c r="K40" s="378" t="str">
        <f>IF(AND(C40&lt;&gt;$M$165,C40&lt;&gt;$M$166,C40&lt;&gt;$C$179),"",'1. Portfolio Schedule'!L41)</f>
        <v/>
      </c>
      <c r="L40" s="379" t="str">
        <f>IF(AND(C40&lt;&gt;$M$165,C40&lt;&gt;$M$166,C40&lt;&gt;$C$179),"",'1. Portfolio Schedule'!M41)</f>
        <v/>
      </c>
      <c r="M40" s="45" t="str">
        <f t="shared" si="1"/>
        <v/>
      </c>
      <c r="N40" s="30">
        <f t="shared" si="2"/>
        <v>0</v>
      </c>
      <c r="O40" s="31" t="str">
        <f t="shared" si="3"/>
        <v/>
      </c>
      <c r="P40" t="s">
        <v>40</v>
      </c>
      <c r="Q40" s="145">
        <f t="shared" ca="1" si="4"/>
        <v>5.5E-2</v>
      </c>
      <c r="R40" s="30">
        <v>1.25</v>
      </c>
      <c r="S40" s="146">
        <f t="shared" ca="1" si="5"/>
        <v>0</v>
      </c>
      <c r="U40" s="33">
        <f t="shared" si="6"/>
        <v>0</v>
      </c>
      <c r="V40" s="33">
        <f t="shared" si="26"/>
        <v>0</v>
      </c>
      <c r="W40" s="33">
        <f t="shared" si="35"/>
        <v>0</v>
      </c>
      <c r="X40" s="33">
        <f t="shared" si="35"/>
        <v>0</v>
      </c>
      <c r="Y40" s="33">
        <f t="shared" si="35"/>
        <v>0</v>
      </c>
      <c r="Z40" s="124"/>
      <c r="AA40" s="41">
        <f t="shared" ca="1" si="8"/>
        <v>0</v>
      </c>
      <c r="AB40" s="42">
        <f t="shared" ca="1" si="9"/>
        <v>0</v>
      </c>
      <c r="AC40" s="43">
        <f t="shared" ca="1" si="10"/>
        <v>0</v>
      </c>
      <c r="AD40" s="43">
        <f t="shared" ca="1" si="11"/>
        <v>0</v>
      </c>
      <c r="AE40" s="43">
        <f t="shared" ca="1" si="12"/>
        <v>0</v>
      </c>
      <c r="AF40" s="44">
        <f t="shared" ca="1" si="13"/>
        <v>0</v>
      </c>
      <c r="AI40" s="38" t="e">
        <f t="shared" si="27"/>
        <v>#VALUE!</v>
      </c>
      <c r="AJ40" s="30">
        <v>1.25</v>
      </c>
      <c r="AK40" s="32" t="e">
        <f t="shared" si="29"/>
        <v>#VALUE!</v>
      </c>
      <c r="AM40" s="34">
        <f t="shared" si="15"/>
        <v>0</v>
      </c>
      <c r="AN40" s="35">
        <f t="shared" ca="1" si="30"/>
        <v>0</v>
      </c>
      <c r="AO40" s="35">
        <f t="shared" ca="1" si="31"/>
        <v>0</v>
      </c>
      <c r="AP40" s="35">
        <f t="shared" ca="1" si="32"/>
        <v>0</v>
      </c>
      <c r="AQ40" s="35">
        <f t="shared" ca="1" si="33"/>
        <v>0</v>
      </c>
      <c r="AR40" s="35">
        <f t="shared" ca="1" si="34"/>
        <v>0</v>
      </c>
      <c r="AW40" s="14">
        <f t="shared" si="21"/>
        <v>6.0000000000000001E-3</v>
      </c>
      <c r="AX40" s="14">
        <f t="shared" si="22"/>
        <v>1.4999999999999999E-2</v>
      </c>
      <c r="AY40" s="14">
        <f t="shared" si="23"/>
        <v>5.5E-2</v>
      </c>
      <c r="AZ40" s="14" t="e">
        <f t="shared" si="24"/>
        <v>#VALUE!</v>
      </c>
      <c r="BD40" t="str">
        <f t="shared" si="28"/>
        <v>N/A</v>
      </c>
    </row>
    <row r="41" spans="2:56" ht="14.7" outlineLevel="1" thickBot="1">
      <c r="B41" s="29">
        <v>32</v>
      </c>
      <c r="C41" s="373" t="str">
        <f>IF(ISBLANK('1. Portfolio Schedule'!B42),"",IF(OR('1. Portfolio Schedule'!F42="Single Family Let",'1. Portfolio Schedule'!F42="Student Let"),$C$177,IF(OR('1. Portfolio Schedule'!F42="HMO (mandatory licence)",'1. Portfolio Schedule'!F42="HMO (selective licence)",'1. Portfolio Schedule'!F42="HMO (no licence)"),$C$178,IF('1. Portfolio Schedule'!F42=$C$179,$C$179,""))))</f>
        <v/>
      </c>
      <c r="D41" s="374" t="str">
        <f>IF(AND(C41&lt;&gt;$M$165,C41&lt;&gt;$M$166,C41&lt;&gt;$C$179),"",IF('1. Portfolio Schedule'!D42&gt;-1,'1. Portfolio Schedule'!D42,"Unspecified"))</f>
        <v/>
      </c>
      <c r="E41" s="374" t="str">
        <f>IF(AND(C41&lt;&gt;$M$165,C41&lt;&gt;$M$166,C41&lt;&gt;$C$179),"",'1. Portfolio Schedule'!B42)</f>
        <v/>
      </c>
      <c r="F41" s="375" t="str">
        <f>IF(AND(C41&lt;&gt;$M$165,C41&lt;&gt;$M$166,C41&lt;&gt;$C$179),"",'1. Portfolio Schedule'!C42)</f>
        <v/>
      </c>
      <c r="G41" s="375" t="str">
        <f>IF(AND(C41&lt;&gt;$M$165,C41&lt;&gt;$M$166,C41&lt;&gt;$C$179),"",IF('1. Portfolio Schedule'!J42="Individual","Individual",IF('1. Portfolio Schedule'!J42="Ltd Company","Ltd Co","Unspecified")))</f>
        <v/>
      </c>
      <c r="H41" s="376" t="str">
        <f>IF(AND(C41&lt;&gt;$M$165,C41&lt;&gt;$M$166,C41&lt;&gt;$C$179),"",'1. Portfolio Schedule'!K42)</f>
        <v/>
      </c>
      <c r="I41" s="376" t="str">
        <f>IF(AND(C41&lt;&gt;$M$165,C41&lt;&gt;$M$166,C41&lt;&gt;$C$179),"",'1. Portfolio Schedule'!H42)</f>
        <v/>
      </c>
      <c r="J41" s="377">
        <f t="shared" si="25"/>
        <v>0</v>
      </c>
      <c r="K41" s="378" t="str">
        <f>IF(AND(C41&lt;&gt;$M$165,C41&lt;&gt;$M$166,C41&lt;&gt;$C$179),"",'1. Portfolio Schedule'!L42)</f>
        <v/>
      </c>
      <c r="L41" s="379" t="str">
        <f>IF(AND(C41&lt;&gt;$M$165,C41&lt;&gt;$M$166,C41&lt;&gt;$C$179),"",'1. Portfolio Schedule'!M42)</f>
        <v/>
      </c>
      <c r="M41" s="45" t="str">
        <f t="shared" si="1"/>
        <v/>
      </c>
      <c r="N41" s="30">
        <f t="shared" si="2"/>
        <v>0</v>
      </c>
      <c r="O41" s="31" t="str">
        <f t="shared" si="3"/>
        <v/>
      </c>
      <c r="P41" t="s">
        <v>40</v>
      </c>
      <c r="Q41" s="145">
        <f t="shared" ca="1" si="4"/>
        <v>5.5E-2</v>
      </c>
      <c r="R41" s="30">
        <v>1.25</v>
      </c>
      <c r="S41" s="146">
        <f t="shared" ca="1" si="5"/>
        <v>0</v>
      </c>
      <c r="U41" s="33">
        <f t="shared" si="6"/>
        <v>0</v>
      </c>
      <c r="V41" s="33">
        <f t="shared" si="26"/>
        <v>0</v>
      </c>
      <c r="W41" s="33">
        <f t="shared" si="35"/>
        <v>0</v>
      </c>
      <c r="X41" s="33">
        <f t="shared" si="35"/>
        <v>0</v>
      </c>
      <c r="Y41" s="33">
        <f t="shared" si="35"/>
        <v>0</v>
      </c>
      <c r="Z41" s="124"/>
      <c r="AA41" s="41">
        <f t="shared" ca="1" si="8"/>
        <v>0</v>
      </c>
      <c r="AB41" s="42">
        <f t="shared" ca="1" si="9"/>
        <v>0</v>
      </c>
      <c r="AC41" s="43">
        <f t="shared" ca="1" si="10"/>
        <v>0</v>
      </c>
      <c r="AD41" s="43">
        <f t="shared" ca="1" si="11"/>
        <v>0</v>
      </c>
      <c r="AE41" s="43">
        <f t="shared" ca="1" si="12"/>
        <v>0</v>
      </c>
      <c r="AF41" s="44">
        <f t="shared" ca="1" si="13"/>
        <v>0</v>
      </c>
      <c r="AI41" s="38" t="e">
        <f t="shared" si="27"/>
        <v>#VALUE!</v>
      </c>
      <c r="AJ41" s="30">
        <v>1.25</v>
      </c>
      <c r="AK41" s="32" t="e">
        <f t="shared" si="29"/>
        <v>#VALUE!</v>
      </c>
      <c r="AM41" s="34">
        <f t="shared" si="15"/>
        <v>0</v>
      </c>
      <c r="AN41" s="35">
        <f t="shared" ca="1" si="30"/>
        <v>0</v>
      </c>
      <c r="AO41" s="35">
        <f t="shared" ca="1" si="31"/>
        <v>0</v>
      </c>
      <c r="AP41" s="35">
        <f t="shared" ca="1" si="32"/>
        <v>0</v>
      </c>
      <c r="AQ41" s="35">
        <f t="shared" ca="1" si="33"/>
        <v>0</v>
      </c>
      <c r="AR41" s="35">
        <f t="shared" ca="1" si="34"/>
        <v>0</v>
      </c>
      <c r="AW41" s="14">
        <f t="shared" si="21"/>
        <v>6.0000000000000001E-3</v>
      </c>
      <c r="AX41" s="14">
        <f t="shared" si="22"/>
        <v>1.4999999999999999E-2</v>
      </c>
      <c r="AY41" s="14">
        <f t="shared" si="23"/>
        <v>5.5E-2</v>
      </c>
      <c r="AZ41" s="14" t="e">
        <f t="shared" si="24"/>
        <v>#VALUE!</v>
      </c>
      <c r="BD41" t="str">
        <f t="shared" si="28"/>
        <v>N/A</v>
      </c>
    </row>
    <row r="42" spans="2:56" ht="14.7" outlineLevel="1" thickBot="1">
      <c r="B42" s="29">
        <v>33</v>
      </c>
      <c r="C42" s="373" t="str">
        <f>IF(ISBLANK('1. Portfolio Schedule'!B43),"",IF(OR('1. Portfolio Schedule'!F43="Single Family Let",'1. Portfolio Schedule'!F43="Student Let"),$C$177,IF(OR('1. Portfolio Schedule'!F43="HMO (mandatory licence)",'1. Portfolio Schedule'!F43="HMO (selective licence)",'1. Portfolio Schedule'!F43="HMO (no licence)"),$C$178,IF('1. Portfolio Schedule'!F43=$C$179,$C$179,""))))</f>
        <v/>
      </c>
      <c r="D42" s="374" t="str">
        <f>IF(AND(C42&lt;&gt;$M$165,C42&lt;&gt;$M$166,C42&lt;&gt;$C$179),"",IF('1. Portfolio Schedule'!D43&gt;-1,'1. Portfolio Schedule'!D43,"Unspecified"))</f>
        <v/>
      </c>
      <c r="E42" s="374" t="str">
        <f>IF(AND(C42&lt;&gt;$M$165,C42&lt;&gt;$M$166,C42&lt;&gt;$C$179),"",'1. Portfolio Schedule'!B43)</f>
        <v/>
      </c>
      <c r="F42" s="375" t="str">
        <f>IF(AND(C42&lt;&gt;$M$165,C42&lt;&gt;$M$166,C42&lt;&gt;$C$179),"",'1. Portfolio Schedule'!C43)</f>
        <v/>
      </c>
      <c r="G42" s="375" t="str">
        <f>IF(AND(C42&lt;&gt;$M$165,C42&lt;&gt;$M$166,C42&lt;&gt;$C$179),"",IF('1. Portfolio Schedule'!J43="Individual","Individual",IF('1. Portfolio Schedule'!J43="Ltd Company","Ltd Co","Unspecified")))</f>
        <v/>
      </c>
      <c r="H42" s="376" t="str">
        <f>IF(AND(C42&lt;&gt;$M$165,C42&lt;&gt;$M$166,C42&lt;&gt;$C$179),"",'1. Portfolio Schedule'!K43)</f>
        <v/>
      </c>
      <c r="I42" s="376" t="str">
        <f>IF(AND(C42&lt;&gt;$M$165,C42&lt;&gt;$M$166,C42&lt;&gt;$C$179),"",'1. Portfolio Schedule'!H43)</f>
        <v/>
      </c>
      <c r="J42" s="377">
        <f t="shared" si="25"/>
        <v>0</v>
      </c>
      <c r="K42" s="378" t="str">
        <f>IF(AND(C42&lt;&gt;$M$165,C42&lt;&gt;$M$166,C42&lt;&gt;$C$179),"",'1. Portfolio Schedule'!L43)</f>
        <v/>
      </c>
      <c r="L42" s="379" t="str">
        <f>IF(AND(C42&lt;&gt;$M$165,C42&lt;&gt;$M$166,C42&lt;&gt;$C$179),"",'1. Portfolio Schedule'!M43)</f>
        <v/>
      </c>
      <c r="M42" s="45" t="str">
        <f t="shared" ref="M42:M73" si="36">IFERROR((L42*12)/H42,"")</f>
        <v/>
      </c>
      <c r="N42" s="30">
        <f t="shared" ref="N42:N73" si="37">IFERROR(K42/L42,0)</f>
        <v>0</v>
      </c>
      <c r="O42" s="31" t="str">
        <f t="shared" ref="O42:O73" si="38">IF(N42=0,"",IF(N42&gt;R42,"PASS","FAIL"))</f>
        <v/>
      </c>
      <c r="P42" t="s">
        <v>40</v>
      </c>
      <c r="Q42" s="145">
        <f t="shared" ref="Q42:Q73" ca="1" si="39">LOOKUP(P42,$AZ$5:$AZ$6,AY42:AY42)</f>
        <v>5.5E-2</v>
      </c>
      <c r="R42" s="30">
        <v>1.25</v>
      </c>
      <c r="S42" s="146">
        <f t="shared" ref="S42:S73" ca="1" si="40">IFERROR(H42*Q42/12,0)</f>
        <v>0</v>
      </c>
      <c r="U42" s="33">
        <f t="shared" ref="U42:U73" si="41">IFERROR((K42*$C$203)+K42,0)</f>
        <v>0</v>
      </c>
      <c r="V42" s="33">
        <f t="shared" si="26"/>
        <v>0</v>
      </c>
      <c r="W42" s="33">
        <f t="shared" si="35"/>
        <v>0</v>
      </c>
      <c r="X42" s="33">
        <f t="shared" si="35"/>
        <v>0</v>
      </c>
      <c r="Y42" s="33">
        <f t="shared" si="35"/>
        <v>0</v>
      </c>
      <c r="Z42" s="124"/>
      <c r="AA42" s="41">
        <f t="shared" ref="AA42:AA73" ca="1" si="42">IFERROR(K42/S42,0)</f>
        <v>0</v>
      </c>
      <c r="AB42" s="42">
        <f t="shared" ref="AB42:AB73" ca="1" si="43">IFERROR(U42/$S42,0)</f>
        <v>0</v>
      </c>
      <c r="AC42" s="43">
        <f t="shared" ref="AC42:AC73" ca="1" si="44">IFERROR(V42/$S42,0)</f>
        <v>0</v>
      </c>
      <c r="AD42" s="43">
        <f t="shared" ref="AD42:AD73" ca="1" si="45">IFERROR(W42/$S42,0)</f>
        <v>0</v>
      </c>
      <c r="AE42" s="43">
        <f t="shared" ref="AE42:AE73" ca="1" si="46">IFERROR(X42/$S42,0)</f>
        <v>0</v>
      </c>
      <c r="AF42" s="44">
        <f t="shared" ref="AF42:AF73" ca="1" si="47">IFERROR(Y42/$S42,0)</f>
        <v>0</v>
      </c>
      <c r="AI42" s="38" t="e">
        <f t="shared" si="27"/>
        <v>#VALUE!</v>
      </c>
      <c r="AJ42" s="30">
        <v>1.25</v>
      </c>
      <c r="AK42" s="32" t="e">
        <f t="shared" si="29"/>
        <v>#VALUE!</v>
      </c>
      <c r="AM42" s="34">
        <f t="shared" ref="AM42:AM73" si="48">IFERROR(K42/AK42,0)</f>
        <v>0</v>
      </c>
      <c r="AN42" s="35">
        <f t="shared" ca="1" si="30"/>
        <v>0</v>
      </c>
      <c r="AO42" s="35">
        <f t="shared" ca="1" si="31"/>
        <v>0</v>
      </c>
      <c r="AP42" s="35">
        <f t="shared" ca="1" si="32"/>
        <v>0</v>
      </c>
      <c r="AQ42" s="35">
        <f t="shared" ca="1" si="33"/>
        <v>0</v>
      </c>
      <c r="AR42" s="35">
        <f t="shared" ca="1" si="34"/>
        <v>0</v>
      </c>
      <c r="AW42" s="14">
        <f t="shared" ref="AW42:AW73" si="49">$K$195</f>
        <v>6.0000000000000001E-3</v>
      </c>
      <c r="AX42" s="14">
        <f t="shared" ref="AX42:AX73" si="50">$M$195</f>
        <v>1.4999999999999999E-2</v>
      </c>
      <c r="AY42" s="14">
        <f t="shared" ref="AY42:AY73" si="51">$H$195</f>
        <v>5.5E-2</v>
      </c>
      <c r="AZ42" s="14" t="e">
        <f t="shared" ref="AZ42:AZ73" si="52">(M42-AW42)+AX42</f>
        <v>#VALUE!</v>
      </c>
      <c r="BD42" t="str">
        <f t="shared" si="28"/>
        <v>N/A</v>
      </c>
    </row>
    <row r="43" spans="2:56" ht="14.7" outlineLevel="1" thickBot="1">
      <c r="B43" s="29">
        <v>34</v>
      </c>
      <c r="C43" s="373" t="str">
        <f>IF(ISBLANK('1. Portfolio Schedule'!B44),"",IF(OR('1. Portfolio Schedule'!F44="Single Family Let",'1. Portfolio Schedule'!F44="Student Let"),$C$177,IF(OR('1. Portfolio Schedule'!F44="HMO (mandatory licence)",'1. Portfolio Schedule'!F44="HMO (selective licence)",'1. Portfolio Schedule'!F44="HMO (no licence)"),$C$178,IF('1. Portfolio Schedule'!F44=$C$179,$C$179,""))))</f>
        <v/>
      </c>
      <c r="D43" s="374" t="str">
        <f>IF(AND(C43&lt;&gt;$M$165,C43&lt;&gt;$M$166,C43&lt;&gt;$C$179),"",IF('1. Portfolio Schedule'!D44&gt;-1,'1. Portfolio Schedule'!D44,"Unspecified"))</f>
        <v/>
      </c>
      <c r="E43" s="374" t="str">
        <f>IF(AND(C43&lt;&gt;$M$165,C43&lt;&gt;$M$166,C43&lt;&gt;$C$179),"",'1. Portfolio Schedule'!B44)</f>
        <v/>
      </c>
      <c r="F43" s="375" t="str">
        <f>IF(AND(C43&lt;&gt;$M$165,C43&lt;&gt;$M$166,C43&lt;&gt;$C$179),"",'1. Portfolio Schedule'!C44)</f>
        <v/>
      </c>
      <c r="G43" s="375" t="str">
        <f>IF(AND(C43&lt;&gt;$M$165,C43&lt;&gt;$M$166,C43&lt;&gt;$C$179),"",IF('1. Portfolio Schedule'!J44="Individual","Individual",IF('1. Portfolio Schedule'!J44="Ltd Company","Ltd Co","Unspecified")))</f>
        <v/>
      </c>
      <c r="H43" s="376" t="str">
        <f>IF(AND(C43&lt;&gt;$M$165,C43&lt;&gt;$M$166,C43&lt;&gt;$C$179),"",'1. Portfolio Schedule'!K44)</f>
        <v/>
      </c>
      <c r="I43" s="376" t="str">
        <f>IF(AND(C43&lt;&gt;$M$165,C43&lt;&gt;$M$166,C43&lt;&gt;$C$179),"",'1. Portfolio Schedule'!H44)</f>
        <v/>
      </c>
      <c r="J43" s="377">
        <f t="shared" si="25"/>
        <v>0</v>
      </c>
      <c r="K43" s="378" t="str">
        <f>IF(AND(C43&lt;&gt;$M$165,C43&lt;&gt;$M$166,C43&lt;&gt;$C$179),"",'1. Portfolio Schedule'!L44)</f>
        <v/>
      </c>
      <c r="L43" s="379" t="str">
        <f>IF(AND(C43&lt;&gt;$M$165,C43&lt;&gt;$M$166,C43&lt;&gt;$C$179),"",'1. Portfolio Schedule'!M44)</f>
        <v/>
      </c>
      <c r="M43" s="45" t="str">
        <f t="shared" si="36"/>
        <v/>
      </c>
      <c r="N43" s="30">
        <f t="shared" si="37"/>
        <v>0</v>
      </c>
      <c r="O43" s="31" t="str">
        <f t="shared" si="38"/>
        <v/>
      </c>
      <c r="P43" t="s">
        <v>40</v>
      </c>
      <c r="Q43" s="145">
        <f t="shared" ca="1" si="39"/>
        <v>5.5E-2</v>
      </c>
      <c r="R43" s="30">
        <v>1.25</v>
      </c>
      <c r="S43" s="146">
        <f t="shared" ca="1" si="40"/>
        <v>0</v>
      </c>
      <c r="U43" s="33">
        <f t="shared" si="41"/>
        <v>0</v>
      </c>
      <c r="V43" s="33">
        <f t="shared" si="26"/>
        <v>0</v>
      </c>
      <c r="W43" s="33">
        <f t="shared" si="35"/>
        <v>0</v>
      </c>
      <c r="X43" s="33">
        <f t="shared" si="35"/>
        <v>0</v>
      </c>
      <c r="Y43" s="33">
        <f t="shared" si="35"/>
        <v>0</v>
      </c>
      <c r="Z43" s="124"/>
      <c r="AA43" s="41">
        <f t="shared" ca="1" si="42"/>
        <v>0</v>
      </c>
      <c r="AB43" s="42">
        <f t="shared" ca="1" si="43"/>
        <v>0</v>
      </c>
      <c r="AC43" s="43">
        <f t="shared" ca="1" si="44"/>
        <v>0</v>
      </c>
      <c r="AD43" s="43">
        <f t="shared" ca="1" si="45"/>
        <v>0</v>
      </c>
      <c r="AE43" s="43">
        <f t="shared" ca="1" si="46"/>
        <v>0</v>
      </c>
      <c r="AF43" s="44">
        <f t="shared" ca="1" si="47"/>
        <v>0</v>
      </c>
      <c r="AI43" s="38" t="e">
        <f t="shared" si="27"/>
        <v>#VALUE!</v>
      </c>
      <c r="AJ43" s="30">
        <v>1.25</v>
      </c>
      <c r="AK43" s="32" t="e">
        <f t="shared" si="29"/>
        <v>#VALUE!</v>
      </c>
      <c r="AM43" s="34">
        <f t="shared" si="48"/>
        <v>0</v>
      </c>
      <c r="AN43" s="35">
        <f t="shared" ca="1" si="30"/>
        <v>0</v>
      </c>
      <c r="AO43" s="35">
        <f t="shared" ca="1" si="31"/>
        <v>0</v>
      </c>
      <c r="AP43" s="35">
        <f t="shared" ca="1" si="32"/>
        <v>0</v>
      </c>
      <c r="AQ43" s="35">
        <f t="shared" ca="1" si="33"/>
        <v>0</v>
      </c>
      <c r="AR43" s="35">
        <f t="shared" ca="1" si="34"/>
        <v>0</v>
      </c>
      <c r="AW43" s="14">
        <f t="shared" si="49"/>
        <v>6.0000000000000001E-3</v>
      </c>
      <c r="AX43" s="14">
        <f t="shared" si="50"/>
        <v>1.4999999999999999E-2</v>
      </c>
      <c r="AY43" s="14">
        <f t="shared" si="51"/>
        <v>5.5E-2</v>
      </c>
      <c r="AZ43" s="14" t="e">
        <f t="shared" si="52"/>
        <v>#VALUE!</v>
      </c>
      <c r="BD43" t="str">
        <f t="shared" si="28"/>
        <v>N/A</v>
      </c>
    </row>
    <row r="44" spans="2:56" ht="14.7" outlineLevel="1" thickBot="1">
      <c r="B44" s="29">
        <v>35</v>
      </c>
      <c r="C44" s="373" t="str">
        <f>IF(ISBLANK('1. Portfolio Schedule'!B45),"",IF(OR('1. Portfolio Schedule'!F45="Single Family Let",'1. Portfolio Schedule'!F45="Student Let"),$C$177,IF(OR('1. Portfolio Schedule'!F45="HMO (mandatory licence)",'1. Portfolio Schedule'!F45="HMO (selective licence)",'1. Portfolio Schedule'!F45="HMO (no licence)"),$C$178,IF('1. Portfolio Schedule'!F45=$C$179,$C$179,""))))</f>
        <v/>
      </c>
      <c r="D44" s="374" t="str">
        <f>IF(AND(C44&lt;&gt;$M$165,C44&lt;&gt;$M$166,C44&lt;&gt;$C$179),"",IF('1. Portfolio Schedule'!D45&gt;-1,'1. Portfolio Schedule'!D45,"Unspecified"))</f>
        <v/>
      </c>
      <c r="E44" s="374" t="str">
        <f>IF(AND(C44&lt;&gt;$M$165,C44&lt;&gt;$M$166,C44&lt;&gt;$C$179),"",'1. Portfolio Schedule'!B45)</f>
        <v/>
      </c>
      <c r="F44" s="375" t="str">
        <f>IF(AND(C44&lt;&gt;$M$165,C44&lt;&gt;$M$166,C44&lt;&gt;$C$179),"",'1. Portfolio Schedule'!C45)</f>
        <v/>
      </c>
      <c r="G44" s="375" t="str">
        <f>IF(AND(C44&lt;&gt;$M$165,C44&lt;&gt;$M$166,C44&lt;&gt;$C$179),"",IF('1. Portfolio Schedule'!J45="Individual","Individual",IF('1. Portfolio Schedule'!J45="Ltd Company","Ltd Co","Unspecified")))</f>
        <v/>
      </c>
      <c r="H44" s="376" t="str">
        <f>IF(AND(C44&lt;&gt;$M$165,C44&lt;&gt;$M$166,C44&lt;&gt;$C$179),"",'1. Portfolio Schedule'!K45)</f>
        <v/>
      </c>
      <c r="I44" s="376" t="str">
        <f>IF(AND(C44&lt;&gt;$M$165,C44&lt;&gt;$M$166,C44&lt;&gt;$C$179),"",'1. Portfolio Schedule'!H45)</f>
        <v/>
      </c>
      <c r="J44" s="377">
        <f t="shared" si="25"/>
        <v>0</v>
      </c>
      <c r="K44" s="378" t="str">
        <f>IF(AND(C44&lt;&gt;$M$165,C44&lt;&gt;$M$166,C44&lt;&gt;$C$179),"",'1. Portfolio Schedule'!L45)</f>
        <v/>
      </c>
      <c r="L44" s="379" t="str">
        <f>IF(AND(C44&lt;&gt;$M$165,C44&lt;&gt;$M$166,C44&lt;&gt;$C$179),"",'1. Portfolio Schedule'!M45)</f>
        <v/>
      </c>
      <c r="M44" s="45" t="str">
        <f t="shared" si="36"/>
        <v/>
      </c>
      <c r="N44" s="30">
        <f t="shared" si="37"/>
        <v>0</v>
      </c>
      <c r="O44" s="31" t="str">
        <f t="shared" si="38"/>
        <v/>
      </c>
      <c r="P44" t="s">
        <v>40</v>
      </c>
      <c r="Q44" s="145">
        <f t="shared" ca="1" si="39"/>
        <v>5.5E-2</v>
      </c>
      <c r="R44" s="30">
        <v>1.25</v>
      </c>
      <c r="S44" s="146">
        <f t="shared" ca="1" si="40"/>
        <v>0</v>
      </c>
      <c r="U44" s="33">
        <f t="shared" si="41"/>
        <v>0</v>
      </c>
      <c r="V44" s="33">
        <f t="shared" si="26"/>
        <v>0</v>
      </c>
      <c r="W44" s="33">
        <f t="shared" si="35"/>
        <v>0</v>
      </c>
      <c r="X44" s="33">
        <f t="shared" si="35"/>
        <v>0</v>
      </c>
      <c r="Y44" s="33">
        <f t="shared" si="35"/>
        <v>0</v>
      </c>
      <c r="Z44" s="124"/>
      <c r="AA44" s="41">
        <f t="shared" ca="1" si="42"/>
        <v>0</v>
      </c>
      <c r="AB44" s="42">
        <f t="shared" ca="1" si="43"/>
        <v>0</v>
      </c>
      <c r="AC44" s="43">
        <f t="shared" ca="1" si="44"/>
        <v>0</v>
      </c>
      <c r="AD44" s="43">
        <f t="shared" ca="1" si="45"/>
        <v>0</v>
      </c>
      <c r="AE44" s="43">
        <f t="shared" ca="1" si="46"/>
        <v>0</v>
      </c>
      <c r="AF44" s="44">
        <f t="shared" ca="1" si="47"/>
        <v>0</v>
      </c>
      <c r="AI44" s="38" t="e">
        <f t="shared" si="27"/>
        <v>#VALUE!</v>
      </c>
      <c r="AJ44" s="30">
        <v>1.25</v>
      </c>
      <c r="AK44" s="32" t="e">
        <f t="shared" si="29"/>
        <v>#VALUE!</v>
      </c>
      <c r="AM44" s="34">
        <f t="shared" si="48"/>
        <v>0</v>
      </c>
      <c r="AN44" s="35">
        <f t="shared" ca="1" si="30"/>
        <v>0</v>
      </c>
      <c r="AO44" s="35">
        <f t="shared" ca="1" si="31"/>
        <v>0</v>
      </c>
      <c r="AP44" s="35">
        <f t="shared" ca="1" si="32"/>
        <v>0</v>
      </c>
      <c r="AQ44" s="35">
        <f t="shared" ca="1" si="33"/>
        <v>0</v>
      </c>
      <c r="AR44" s="35">
        <f t="shared" ca="1" si="34"/>
        <v>0</v>
      </c>
      <c r="AW44" s="14">
        <f t="shared" si="49"/>
        <v>6.0000000000000001E-3</v>
      </c>
      <c r="AX44" s="14">
        <f t="shared" si="50"/>
        <v>1.4999999999999999E-2</v>
      </c>
      <c r="AY44" s="14">
        <f t="shared" si="51"/>
        <v>5.5E-2</v>
      </c>
      <c r="AZ44" s="14" t="e">
        <f t="shared" si="52"/>
        <v>#VALUE!</v>
      </c>
      <c r="BD44" t="str">
        <f t="shared" si="28"/>
        <v>N/A</v>
      </c>
    </row>
    <row r="45" spans="2:56" ht="14.7" outlineLevel="1" thickBot="1">
      <c r="B45" s="29">
        <v>36</v>
      </c>
      <c r="C45" s="373" t="str">
        <f>IF(ISBLANK('1. Portfolio Schedule'!B46),"",IF(OR('1. Portfolio Schedule'!F46="Single Family Let",'1. Portfolio Schedule'!F46="Student Let"),$C$177,IF(OR('1. Portfolio Schedule'!F46="HMO (mandatory licence)",'1. Portfolio Schedule'!F46="HMO (selective licence)",'1. Portfolio Schedule'!F46="HMO (no licence)"),$C$178,IF('1. Portfolio Schedule'!F46=$C$179,$C$179,""))))</f>
        <v/>
      </c>
      <c r="D45" s="374" t="str">
        <f>IF(AND(C45&lt;&gt;$M$165,C45&lt;&gt;$M$166,C45&lt;&gt;$C$179),"",IF('1. Portfolio Schedule'!D46&gt;-1,'1. Portfolio Schedule'!D46,"Unspecified"))</f>
        <v/>
      </c>
      <c r="E45" s="374" t="str">
        <f>IF(AND(C45&lt;&gt;$M$165,C45&lt;&gt;$M$166,C45&lt;&gt;$C$179),"",'1. Portfolio Schedule'!B46)</f>
        <v/>
      </c>
      <c r="F45" s="375" t="str">
        <f>IF(AND(C45&lt;&gt;$M$165,C45&lt;&gt;$M$166,C45&lt;&gt;$C$179),"",'1. Portfolio Schedule'!C46)</f>
        <v/>
      </c>
      <c r="G45" s="375" t="str">
        <f>IF(AND(C45&lt;&gt;$M$165,C45&lt;&gt;$M$166,C45&lt;&gt;$C$179),"",IF('1. Portfolio Schedule'!J46="Individual","Individual",IF('1. Portfolio Schedule'!J46="Ltd Company","Ltd Co","Unspecified")))</f>
        <v/>
      </c>
      <c r="H45" s="376" t="str">
        <f>IF(AND(C45&lt;&gt;$M$165,C45&lt;&gt;$M$166,C45&lt;&gt;$C$179),"",'1. Portfolio Schedule'!K46)</f>
        <v/>
      </c>
      <c r="I45" s="376" t="str">
        <f>IF(AND(C45&lt;&gt;$M$165,C45&lt;&gt;$M$166,C45&lt;&gt;$C$179),"",'1. Portfolio Schedule'!H46)</f>
        <v/>
      </c>
      <c r="J45" s="377">
        <f t="shared" si="25"/>
        <v>0</v>
      </c>
      <c r="K45" s="378" t="str">
        <f>IF(AND(C45&lt;&gt;$M$165,C45&lt;&gt;$M$166,C45&lt;&gt;$C$179),"",'1. Portfolio Schedule'!L46)</f>
        <v/>
      </c>
      <c r="L45" s="379" t="str">
        <f>IF(AND(C45&lt;&gt;$M$165,C45&lt;&gt;$M$166,C45&lt;&gt;$C$179),"",'1. Portfolio Schedule'!M46)</f>
        <v/>
      </c>
      <c r="M45" s="45" t="str">
        <f t="shared" si="36"/>
        <v/>
      </c>
      <c r="N45" s="30">
        <f t="shared" si="37"/>
        <v>0</v>
      </c>
      <c r="O45" s="31" t="str">
        <f t="shared" si="38"/>
        <v/>
      </c>
      <c r="P45" t="s">
        <v>40</v>
      </c>
      <c r="Q45" s="145">
        <f t="shared" ca="1" si="39"/>
        <v>5.5E-2</v>
      </c>
      <c r="R45" s="30">
        <v>1.25</v>
      </c>
      <c r="S45" s="146">
        <f t="shared" ca="1" si="40"/>
        <v>0</v>
      </c>
      <c r="U45" s="33">
        <f t="shared" si="41"/>
        <v>0</v>
      </c>
      <c r="V45" s="33">
        <f t="shared" si="26"/>
        <v>0</v>
      </c>
      <c r="W45" s="33">
        <f t="shared" si="35"/>
        <v>0</v>
      </c>
      <c r="X45" s="33">
        <f t="shared" si="35"/>
        <v>0</v>
      </c>
      <c r="Y45" s="33">
        <f t="shared" si="35"/>
        <v>0</v>
      </c>
      <c r="Z45" s="124"/>
      <c r="AA45" s="41">
        <f t="shared" ca="1" si="42"/>
        <v>0</v>
      </c>
      <c r="AB45" s="42">
        <f t="shared" ca="1" si="43"/>
        <v>0</v>
      </c>
      <c r="AC45" s="43">
        <f t="shared" ca="1" si="44"/>
        <v>0</v>
      </c>
      <c r="AD45" s="43">
        <f t="shared" ca="1" si="45"/>
        <v>0</v>
      </c>
      <c r="AE45" s="43">
        <f t="shared" ca="1" si="46"/>
        <v>0</v>
      </c>
      <c r="AF45" s="44">
        <f t="shared" ca="1" si="47"/>
        <v>0</v>
      </c>
      <c r="AI45" s="38" t="e">
        <f t="shared" si="27"/>
        <v>#VALUE!</v>
      </c>
      <c r="AJ45" s="30">
        <v>1.25</v>
      </c>
      <c r="AK45" s="32" t="e">
        <f t="shared" si="29"/>
        <v>#VALUE!</v>
      </c>
      <c r="AM45" s="34">
        <f t="shared" si="48"/>
        <v>0</v>
      </c>
      <c r="AN45" s="35">
        <f t="shared" ca="1" si="30"/>
        <v>0</v>
      </c>
      <c r="AO45" s="35">
        <f t="shared" ca="1" si="31"/>
        <v>0</v>
      </c>
      <c r="AP45" s="35">
        <f t="shared" ca="1" si="32"/>
        <v>0</v>
      </c>
      <c r="AQ45" s="35">
        <f t="shared" ca="1" si="33"/>
        <v>0</v>
      </c>
      <c r="AR45" s="35">
        <f t="shared" ca="1" si="34"/>
        <v>0</v>
      </c>
      <c r="AW45" s="14">
        <f t="shared" si="49"/>
        <v>6.0000000000000001E-3</v>
      </c>
      <c r="AX45" s="14">
        <f t="shared" si="50"/>
        <v>1.4999999999999999E-2</v>
      </c>
      <c r="AY45" s="14">
        <f t="shared" si="51"/>
        <v>5.5E-2</v>
      </c>
      <c r="AZ45" s="14" t="e">
        <f t="shared" si="52"/>
        <v>#VALUE!</v>
      </c>
      <c r="BD45" t="str">
        <f t="shared" si="28"/>
        <v>N/A</v>
      </c>
    </row>
    <row r="46" spans="2:56" ht="14.7" outlineLevel="1" thickBot="1">
      <c r="B46" s="29">
        <v>37</v>
      </c>
      <c r="C46" s="373" t="str">
        <f>IF(ISBLANK('1. Portfolio Schedule'!B47),"",IF(OR('1. Portfolio Schedule'!F47="Single Family Let",'1. Portfolio Schedule'!F47="Student Let"),$C$177,IF(OR('1. Portfolio Schedule'!F47="HMO (mandatory licence)",'1. Portfolio Schedule'!F47="HMO (selective licence)",'1. Portfolio Schedule'!F47="HMO (no licence)"),$C$178,IF('1. Portfolio Schedule'!F47=$C$179,$C$179,""))))</f>
        <v/>
      </c>
      <c r="D46" s="374" t="str">
        <f>IF(AND(C46&lt;&gt;$M$165,C46&lt;&gt;$M$166,C46&lt;&gt;$C$179),"",IF('1. Portfolio Schedule'!D47&gt;-1,'1. Portfolio Schedule'!D47,"Unspecified"))</f>
        <v/>
      </c>
      <c r="E46" s="374" t="str">
        <f>IF(AND(C46&lt;&gt;$M$165,C46&lt;&gt;$M$166,C46&lt;&gt;$C$179),"",'1. Portfolio Schedule'!B47)</f>
        <v/>
      </c>
      <c r="F46" s="375" t="str">
        <f>IF(AND(C46&lt;&gt;$M$165,C46&lt;&gt;$M$166,C46&lt;&gt;$C$179),"",'1. Portfolio Schedule'!C47)</f>
        <v/>
      </c>
      <c r="G46" s="375" t="str">
        <f>IF(AND(C46&lt;&gt;$M$165,C46&lt;&gt;$M$166,C46&lt;&gt;$C$179),"",IF('1. Portfolio Schedule'!J47="Individual","Individual",IF('1. Portfolio Schedule'!J47="Ltd Company","Ltd Co","Unspecified")))</f>
        <v/>
      </c>
      <c r="H46" s="376" t="str">
        <f>IF(AND(C46&lt;&gt;$M$165,C46&lt;&gt;$M$166,C46&lt;&gt;$C$179),"",'1. Portfolio Schedule'!K47)</f>
        <v/>
      </c>
      <c r="I46" s="376" t="str">
        <f>IF(AND(C46&lt;&gt;$M$165,C46&lt;&gt;$M$166,C46&lt;&gt;$C$179),"",'1. Portfolio Schedule'!H47)</f>
        <v/>
      </c>
      <c r="J46" s="377">
        <f t="shared" si="25"/>
        <v>0</v>
      </c>
      <c r="K46" s="378" t="str">
        <f>IF(AND(C46&lt;&gt;$M$165,C46&lt;&gt;$M$166,C46&lt;&gt;$C$179),"",'1. Portfolio Schedule'!L47)</f>
        <v/>
      </c>
      <c r="L46" s="379" t="str">
        <f>IF(AND(C46&lt;&gt;$M$165,C46&lt;&gt;$M$166,C46&lt;&gt;$C$179),"",'1. Portfolio Schedule'!M47)</f>
        <v/>
      </c>
      <c r="M46" s="45" t="str">
        <f t="shared" si="36"/>
        <v/>
      </c>
      <c r="N46" s="30">
        <f t="shared" si="37"/>
        <v>0</v>
      </c>
      <c r="O46" s="31" t="str">
        <f t="shared" si="38"/>
        <v/>
      </c>
      <c r="P46" t="s">
        <v>40</v>
      </c>
      <c r="Q46" s="145">
        <f t="shared" ca="1" si="39"/>
        <v>5.5E-2</v>
      </c>
      <c r="R46" s="30">
        <v>1.25</v>
      </c>
      <c r="S46" s="146">
        <f t="shared" ca="1" si="40"/>
        <v>0</v>
      </c>
      <c r="U46" s="33">
        <f t="shared" si="41"/>
        <v>0</v>
      </c>
      <c r="V46" s="33">
        <f t="shared" si="26"/>
        <v>0</v>
      </c>
      <c r="W46" s="33">
        <f t="shared" si="35"/>
        <v>0</v>
      </c>
      <c r="X46" s="33">
        <f t="shared" si="35"/>
        <v>0</v>
      </c>
      <c r="Y46" s="33">
        <f t="shared" si="35"/>
        <v>0</v>
      </c>
      <c r="Z46" s="124"/>
      <c r="AA46" s="41">
        <f t="shared" ca="1" si="42"/>
        <v>0</v>
      </c>
      <c r="AB46" s="42">
        <f t="shared" ca="1" si="43"/>
        <v>0</v>
      </c>
      <c r="AC46" s="43">
        <f t="shared" ca="1" si="44"/>
        <v>0</v>
      </c>
      <c r="AD46" s="43">
        <f t="shared" ca="1" si="45"/>
        <v>0</v>
      </c>
      <c r="AE46" s="43">
        <f t="shared" ca="1" si="46"/>
        <v>0</v>
      </c>
      <c r="AF46" s="44">
        <f t="shared" ca="1" si="47"/>
        <v>0</v>
      </c>
      <c r="AI46" s="38" t="e">
        <f t="shared" si="27"/>
        <v>#VALUE!</v>
      </c>
      <c r="AJ46" s="30">
        <v>1.25</v>
      </c>
      <c r="AK46" s="32" t="e">
        <f t="shared" si="29"/>
        <v>#VALUE!</v>
      </c>
      <c r="AM46" s="34">
        <f t="shared" si="48"/>
        <v>0</v>
      </c>
      <c r="AN46" s="35">
        <f t="shared" ca="1" si="30"/>
        <v>0</v>
      </c>
      <c r="AO46" s="35">
        <f t="shared" ca="1" si="31"/>
        <v>0</v>
      </c>
      <c r="AP46" s="35">
        <f t="shared" ca="1" si="32"/>
        <v>0</v>
      </c>
      <c r="AQ46" s="35">
        <f t="shared" ca="1" si="33"/>
        <v>0</v>
      </c>
      <c r="AR46" s="35">
        <f t="shared" ca="1" si="34"/>
        <v>0</v>
      </c>
      <c r="AW46" s="14">
        <f t="shared" si="49"/>
        <v>6.0000000000000001E-3</v>
      </c>
      <c r="AX46" s="14">
        <f t="shared" si="50"/>
        <v>1.4999999999999999E-2</v>
      </c>
      <c r="AY46" s="14">
        <f t="shared" si="51"/>
        <v>5.5E-2</v>
      </c>
      <c r="AZ46" s="14" t="e">
        <f t="shared" si="52"/>
        <v>#VALUE!</v>
      </c>
      <c r="BD46" t="str">
        <f t="shared" si="28"/>
        <v>N/A</v>
      </c>
    </row>
    <row r="47" spans="2:56" ht="14.7" outlineLevel="1" thickBot="1">
      <c r="B47" s="29">
        <v>38</v>
      </c>
      <c r="C47" s="373" t="str">
        <f>IF(ISBLANK('1. Portfolio Schedule'!B48),"",IF(OR('1. Portfolio Schedule'!F48="Single Family Let",'1. Portfolio Schedule'!F48="Student Let"),$C$177,IF(OR('1. Portfolio Schedule'!F48="HMO (mandatory licence)",'1. Portfolio Schedule'!F48="HMO (selective licence)",'1. Portfolio Schedule'!F48="HMO (no licence)"),$C$178,IF('1. Portfolio Schedule'!F48=$C$179,$C$179,""))))</f>
        <v/>
      </c>
      <c r="D47" s="374" t="str">
        <f>IF(AND(C47&lt;&gt;$M$165,C47&lt;&gt;$M$166,C47&lt;&gt;$C$179),"",IF('1. Portfolio Schedule'!D48&gt;-1,'1. Portfolio Schedule'!D48,"Unspecified"))</f>
        <v/>
      </c>
      <c r="E47" s="374" t="str">
        <f>IF(AND(C47&lt;&gt;$M$165,C47&lt;&gt;$M$166,C47&lt;&gt;$C$179),"",'1. Portfolio Schedule'!B48)</f>
        <v/>
      </c>
      <c r="F47" s="375" t="str">
        <f>IF(AND(C47&lt;&gt;$M$165,C47&lt;&gt;$M$166,C47&lt;&gt;$C$179),"",'1. Portfolio Schedule'!C48)</f>
        <v/>
      </c>
      <c r="G47" s="375" t="str">
        <f>IF(AND(C47&lt;&gt;$M$165,C47&lt;&gt;$M$166,C47&lt;&gt;$C$179),"",IF('1. Portfolio Schedule'!J48="Individual","Individual",IF('1. Portfolio Schedule'!J48="Ltd Company","Ltd Co","Unspecified")))</f>
        <v/>
      </c>
      <c r="H47" s="376" t="str">
        <f>IF(AND(C47&lt;&gt;$M$165,C47&lt;&gt;$M$166,C47&lt;&gt;$C$179),"",'1. Portfolio Schedule'!K48)</f>
        <v/>
      </c>
      <c r="I47" s="376" t="str">
        <f>IF(AND(C47&lt;&gt;$M$165,C47&lt;&gt;$M$166,C47&lt;&gt;$C$179),"",'1. Portfolio Schedule'!H48)</f>
        <v/>
      </c>
      <c r="J47" s="377">
        <f t="shared" si="25"/>
        <v>0</v>
      </c>
      <c r="K47" s="378" t="str">
        <f>IF(AND(C47&lt;&gt;$M$165,C47&lt;&gt;$M$166,C47&lt;&gt;$C$179),"",'1. Portfolio Schedule'!L48)</f>
        <v/>
      </c>
      <c r="L47" s="379" t="str">
        <f>IF(AND(C47&lt;&gt;$M$165,C47&lt;&gt;$M$166,C47&lt;&gt;$C$179),"",'1. Portfolio Schedule'!M48)</f>
        <v/>
      </c>
      <c r="M47" s="45" t="str">
        <f t="shared" si="36"/>
        <v/>
      </c>
      <c r="N47" s="30">
        <f t="shared" si="37"/>
        <v>0</v>
      </c>
      <c r="O47" s="31" t="str">
        <f t="shared" si="38"/>
        <v/>
      </c>
      <c r="P47" t="s">
        <v>40</v>
      </c>
      <c r="Q47" s="145">
        <f t="shared" ca="1" si="39"/>
        <v>5.5E-2</v>
      </c>
      <c r="R47" s="30">
        <v>1.25</v>
      </c>
      <c r="S47" s="146">
        <f t="shared" ca="1" si="40"/>
        <v>0</v>
      </c>
      <c r="U47" s="33">
        <f t="shared" si="41"/>
        <v>0</v>
      </c>
      <c r="V47" s="33">
        <f t="shared" si="26"/>
        <v>0</v>
      </c>
      <c r="W47" s="33">
        <f t="shared" si="35"/>
        <v>0</v>
      </c>
      <c r="X47" s="33">
        <f t="shared" si="35"/>
        <v>0</v>
      </c>
      <c r="Y47" s="33">
        <f t="shared" si="35"/>
        <v>0</v>
      </c>
      <c r="Z47" s="124"/>
      <c r="AA47" s="41">
        <f t="shared" ca="1" si="42"/>
        <v>0</v>
      </c>
      <c r="AB47" s="42">
        <f t="shared" ca="1" si="43"/>
        <v>0</v>
      </c>
      <c r="AC47" s="43">
        <f t="shared" ca="1" si="44"/>
        <v>0</v>
      </c>
      <c r="AD47" s="43">
        <f t="shared" ca="1" si="45"/>
        <v>0</v>
      </c>
      <c r="AE47" s="43">
        <f t="shared" ca="1" si="46"/>
        <v>0</v>
      </c>
      <c r="AF47" s="44">
        <f t="shared" ca="1" si="47"/>
        <v>0</v>
      </c>
      <c r="AI47" s="38" t="e">
        <f t="shared" si="27"/>
        <v>#VALUE!</v>
      </c>
      <c r="AJ47" s="30">
        <v>1.25</v>
      </c>
      <c r="AK47" s="32" t="e">
        <f t="shared" si="29"/>
        <v>#VALUE!</v>
      </c>
      <c r="AM47" s="34">
        <f t="shared" si="48"/>
        <v>0</v>
      </c>
      <c r="AN47" s="35">
        <f t="shared" ca="1" si="30"/>
        <v>0</v>
      </c>
      <c r="AO47" s="35">
        <f t="shared" ca="1" si="31"/>
        <v>0</v>
      </c>
      <c r="AP47" s="35">
        <f t="shared" ca="1" si="32"/>
        <v>0</v>
      </c>
      <c r="AQ47" s="35">
        <f t="shared" ca="1" si="33"/>
        <v>0</v>
      </c>
      <c r="AR47" s="35">
        <f t="shared" ca="1" si="34"/>
        <v>0</v>
      </c>
      <c r="AW47" s="14">
        <f t="shared" si="49"/>
        <v>6.0000000000000001E-3</v>
      </c>
      <c r="AX47" s="14">
        <f t="shared" si="50"/>
        <v>1.4999999999999999E-2</v>
      </c>
      <c r="AY47" s="14">
        <f t="shared" si="51"/>
        <v>5.5E-2</v>
      </c>
      <c r="AZ47" s="14" t="e">
        <f t="shared" si="52"/>
        <v>#VALUE!</v>
      </c>
      <c r="BD47" t="str">
        <f t="shared" si="28"/>
        <v>N/A</v>
      </c>
    </row>
    <row r="48" spans="2:56" ht="14.7" outlineLevel="1" thickBot="1">
      <c r="B48" s="29">
        <v>39</v>
      </c>
      <c r="C48" s="373" t="str">
        <f>IF(ISBLANK('1. Portfolio Schedule'!B49),"",IF(OR('1. Portfolio Schedule'!F49="Single Family Let",'1. Portfolio Schedule'!F49="Student Let"),$C$177,IF(OR('1. Portfolio Schedule'!F49="HMO (mandatory licence)",'1. Portfolio Schedule'!F49="HMO (selective licence)",'1. Portfolio Schedule'!F49="HMO (no licence)"),$C$178,IF('1. Portfolio Schedule'!F49=$C$179,$C$179,""))))</f>
        <v/>
      </c>
      <c r="D48" s="374" t="str">
        <f>IF(AND(C48&lt;&gt;$M$165,C48&lt;&gt;$M$166,C48&lt;&gt;$C$179),"",IF('1. Portfolio Schedule'!D49&gt;-1,'1. Portfolio Schedule'!D49,"Unspecified"))</f>
        <v/>
      </c>
      <c r="E48" s="374" t="str">
        <f>IF(AND(C48&lt;&gt;$M$165,C48&lt;&gt;$M$166,C48&lt;&gt;$C$179),"",'1. Portfolio Schedule'!B49)</f>
        <v/>
      </c>
      <c r="F48" s="375" t="str">
        <f>IF(AND(C48&lt;&gt;$M$165,C48&lt;&gt;$M$166,C48&lt;&gt;$C$179),"",'1. Portfolio Schedule'!C49)</f>
        <v/>
      </c>
      <c r="G48" s="375" t="str">
        <f>IF(AND(C48&lt;&gt;$M$165,C48&lt;&gt;$M$166,C48&lt;&gt;$C$179),"",IF('1. Portfolio Schedule'!J49="Individual","Individual",IF('1. Portfolio Schedule'!J49="Ltd Company","Ltd Co","Unspecified")))</f>
        <v/>
      </c>
      <c r="H48" s="376" t="str">
        <f>IF(AND(C48&lt;&gt;$M$165,C48&lt;&gt;$M$166,C48&lt;&gt;$C$179),"",'1. Portfolio Schedule'!K49)</f>
        <v/>
      </c>
      <c r="I48" s="376" t="str">
        <f>IF(AND(C48&lt;&gt;$M$165,C48&lt;&gt;$M$166,C48&lt;&gt;$C$179),"",'1. Portfolio Schedule'!H49)</f>
        <v/>
      </c>
      <c r="J48" s="377">
        <f t="shared" si="25"/>
        <v>0</v>
      </c>
      <c r="K48" s="378" t="str">
        <f>IF(AND(C48&lt;&gt;$M$165,C48&lt;&gt;$M$166,C48&lt;&gt;$C$179),"",'1. Portfolio Schedule'!L49)</f>
        <v/>
      </c>
      <c r="L48" s="379" t="str">
        <f>IF(AND(C48&lt;&gt;$M$165,C48&lt;&gt;$M$166,C48&lt;&gt;$C$179),"",'1. Portfolio Schedule'!M49)</f>
        <v/>
      </c>
      <c r="M48" s="45" t="str">
        <f t="shared" si="36"/>
        <v/>
      </c>
      <c r="N48" s="30">
        <f t="shared" si="37"/>
        <v>0</v>
      </c>
      <c r="O48" s="31" t="str">
        <f t="shared" si="38"/>
        <v/>
      </c>
      <c r="P48" t="s">
        <v>40</v>
      </c>
      <c r="Q48" s="145">
        <f t="shared" ca="1" si="39"/>
        <v>5.5E-2</v>
      </c>
      <c r="R48" s="30">
        <v>1.25</v>
      </c>
      <c r="S48" s="146">
        <f t="shared" ca="1" si="40"/>
        <v>0</v>
      </c>
      <c r="U48" s="33">
        <f t="shared" si="41"/>
        <v>0</v>
      </c>
      <c r="V48" s="33">
        <f t="shared" si="26"/>
        <v>0</v>
      </c>
      <c r="W48" s="33">
        <f t="shared" si="35"/>
        <v>0</v>
      </c>
      <c r="X48" s="33">
        <f t="shared" si="35"/>
        <v>0</v>
      </c>
      <c r="Y48" s="33">
        <f t="shared" si="35"/>
        <v>0</v>
      </c>
      <c r="Z48" s="124"/>
      <c r="AA48" s="41">
        <f t="shared" ca="1" si="42"/>
        <v>0</v>
      </c>
      <c r="AB48" s="42">
        <f t="shared" ca="1" si="43"/>
        <v>0</v>
      </c>
      <c r="AC48" s="43">
        <f t="shared" ca="1" si="44"/>
        <v>0</v>
      </c>
      <c r="AD48" s="43">
        <f t="shared" ca="1" si="45"/>
        <v>0</v>
      </c>
      <c r="AE48" s="43">
        <f t="shared" ca="1" si="46"/>
        <v>0</v>
      </c>
      <c r="AF48" s="44">
        <f t="shared" ca="1" si="47"/>
        <v>0</v>
      </c>
      <c r="AI48" s="38" t="e">
        <f t="shared" si="27"/>
        <v>#VALUE!</v>
      </c>
      <c r="AJ48" s="30">
        <v>1.25</v>
      </c>
      <c r="AK48" s="32" t="e">
        <f t="shared" si="29"/>
        <v>#VALUE!</v>
      </c>
      <c r="AM48" s="34">
        <f t="shared" si="48"/>
        <v>0</v>
      </c>
      <c r="AN48" s="35">
        <f t="shared" ca="1" si="30"/>
        <v>0</v>
      </c>
      <c r="AO48" s="35">
        <f t="shared" ca="1" si="31"/>
        <v>0</v>
      </c>
      <c r="AP48" s="35">
        <f t="shared" ca="1" si="32"/>
        <v>0</v>
      </c>
      <c r="AQ48" s="35">
        <f t="shared" ca="1" si="33"/>
        <v>0</v>
      </c>
      <c r="AR48" s="35">
        <f t="shared" ca="1" si="34"/>
        <v>0</v>
      </c>
      <c r="AW48" s="14">
        <f t="shared" si="49"/>
        <v>6.0000000000000001E-3</v>
      </c>
      <c r="AX48" s="14">
        <f t="shared" si="50"/>
        <v>1.4999999999999999E-2</v>
      </c>
      <c r="AY48" s="14">
        <f t="shared" si="51"/>
        <v>5.5E-2</v>
      </c>
      <c r="AZ48" s="14" t="e">
        <f t="shared" si="52"/>
        <v>#VALUE!</v>
      </c>
      <c r="BD48" t="str">
        <f t="shared" si="28"/>
        <v>N/A</v>
      </c>
    </row>
    <row r="49" spans="2:56" ht="14.7" outlineLevel="1" thickBot="1">
      <c r="B49" s="29">
        <v>40</v>
      </c>
      <c r="C49" s="373" t="str">
        <f>IF(ISBLANK('1. Portfolio Schedule'!B50),"",IF(OR('1. Portfolio Schedule'!F50="Single Family Let",'1. Portfolio Schedule'!F50="Student Let"),$C$177,IF(OR('1. Portfolio Schedule'!F50="HMO (mandatory licence)",'1. Portfolio Schedule'!F50="HMO (selective licence)",'1. Portfolio Schedule'!F50="HMO (no licence)"),$C$178,IF('1. Portfolio Schedule'!F50=$C$179,$C$179,""))))</f>
        <v/>
      </c>
      <c r="D49" s="374" t="str">
        <f>IF(AND(C49&lt;&gt;$M$165,C49&lt;&gt;$M$166,C49&lt;&gt;$C$179),"",IF('1. Portfolio Schedule'!D50&gt;-1,'1. Portfolio Schedule'!D50,"Unspecified"))</f>
        <v/>
      </c>
      <c r="E49" s="374" t="str">
        <f>IF(AND(C49&lt;&gt;$M$165,C49&lt;&gt;$M$166,C49&lt;&gt;$C$179),"",'1. Portfolio Schedule'!B50)</f>
        <v/>
      </c>
      <c r="F49" s="375" t="str">
        <f>IF(AND(C49&lt;&gt;$M$165,C49&lt;&gt;$M$166,C49&lt;&gt;$C$179),"",'1. Portfolio Schedule'!C50)</f>
        <v/>
      </c>
      <c r="G49" s="375" t="str">
        <f>IF(AND(C49&lt;&gt;$M$165,C49&lt;&gt;$M$166,C49&lt;&gt;$C$179),"",IF('1. Portfolio Schedule'!J50="Individual","Individual",IF('1. Portfolio Schedule'!J50="Ltd Company","Ltd Co","Unspecified")))</f>
        <v/>
      </c>
      <c r="H49" s="376" t="str">
        <f>IF(AND(C49&lt;&gt;$M$165,C49&lt;&gt;$M$166,C49&lt;&gt;$C$179),"",'1. Portfolio Schedule'!K50)</f>
        <v/>
      </c>
      <c r="I49" s="376" t="str">
        <f>IF(AND(C49&lt;&gt;$M$165,C49&lt;&gt;$M$166,C49&lt;&gt;$C$179),"",'1. Portfolio Schedule'!H50)</f>
        <v/>
      </c>
      <c r="J49" s="377">
        <f t="shared" si="25"/>
        <v>0</v>
      </c>
      <c r="K49" s="378" t="str">
        <f>IF(AND(C49&lt;&gt;$M$165,C49&lt;&gt;$M$166,C49&lt;&gt;$C$179),"",'1. Portfolio Schedule'!L50)</f>
        <v/>
      </c>
      <c r="L49" s="379" t="str">
        <f>IF(AND(C49&lt;&gt;$M$165,C49&lt;&gt;$M$166,C49&lt;&gt;$C$179),"",'1. Portfolio Schedule'!M50)</f>
        <v/>
      </c>
      <c r="M49" s="45" t="str">
        <f t="shared" si="36"/>
        <v/>
      </c>
      <c r="N49" s="30">
        <f t="shared" si="37"/>
        <v>0</v>
      </c>
      <c r="O49" s="31" t="str">
        <f t="shared" si="38"/>
        <v/>
      </c>
      <c r="P49" t="s">
        <v>40</v>
      </c>
      <c r="Q49" s="145">
        <f t="shared" ca="1" si="39"/>
        <v>5.5E-2</v>
      </c>
      <c r="R49" s="30">
        <v>1.25</v>
      </c>
      <c r="S49" s="146">
        <f t="shared" ca="1" si="40"/>
        <v>0</v>
      </c>
      <c r="U49" s="33">
        <f t="shared" si="41"/>
        <v>0</v>
      </c>
      <c r="V49" s="33">
        <f t="shared" si="26"/>
        <v>0</v>
      </c>
      <c r="W49" s="33">
        <f t="shared" si="35"/>
        <v>0</v>
      </c>
      <c r="X49" s="33">
        <f t="shared" si="35"/>
        <v>0</v>
      </c>
      <c r="Y49" s="33">
        <f t="shared" si="35"/>
        <v>0</v>
      </c>
      <c r="Z49" s="124"/>
      <c r="AA49" s="41">
        <f t="shared" ca="1" si="42"/>
        <v>0</v>
      </c>
      <c r="AB49" s="42">
        <f t="shared" ca="1" si="43"/>
        <v>0</v>
      </c>
      <c r="AC49" s="43">
        <f t="shared" ca="1" si="44"/>
        <v>0</v>
      </c>
      <c r="AD49" s="43">
        <f t="shared" ca="1" si="45"/>
        <v>0</v>
      </c>
      <c r="AE49" s="43">
        <f t="shared" ca="1" si="46"/>
        <v>0</v>
      </c>
      <c r="AF49" s="44">
        <f t="shared" ca="1" si="47"/>
        <v>0</v>
      </c>
      <c r="AI49" s="38" t="e">
        <f t="shared" si="27"/>
        <v>#VALUE!</v>
      </c>
      <c r="AJ49" s="30">
        <v>1.25</v>
      </c>
      <c r="AK49" s="32" t="e">
        <f t="shared" si="29"/>
        <v>#VALUE!</v>
      </c>
      <c r="AM49" s="34">
        <f t="shared" si="48"/>
        <v>0</v>
      </c>
      <c r="AN49" s="35">
        <f t="shared" ca="1" si="30"/>
        <v>0</v>
      </c>
      <c r="AO49" s="35">
        <f t="shared" ca="1" si="31"/>
        <v>0</v>
      </c>
      <c r="AP49" s="35">
        <f t="shared" ca="1" si="32"/>
        <v>0</v>
      </c>
      <c r="AQ49" s="35">
        <f t="shared" ca="1" si="33"/>
        <v>0</v>
      </c>
      <c r="AR49" s="35">
        <f t="shared" ca="1" si="34"/>
        <v>0</v>
      </c>
      <c r="AW49" s="14">
        <f t="shared" si="49"/>
        <v>6.0000000000000001E-3</v>
      </c>
      <c r="AX49" s="14">
        <f t="shared" si="50"/>
        <v>1.4999999999999999E-2</v>
      </c>
      <c r="AY49" s="14">
        <f t="shared" si="51"/>
        <v>5.5E-2</v>
      </c>
      <c r="AZ49" s="14" t="e">
        <f t="shared" si="52"/>
        <v>#VALUE!</v>
      </c>
      <c r="BD49" t="str">
        <f t="shared" si="28"/>
        <v>N/A</v>
      </c>
    </row>
    <row r="50" spans="2:56" ht="14.7" outlineLevel="1" thickBot="1">
      <c r="B50" s="29">
        <v>41</v>
      </c>
      <c r="C50" s="373" t="str">
        <f>IF(ISBLANK('1. Portfolio Schedule'!B51),"",IF(OR('1. Portfolio Schedule'!F51="Single Family Let",'1. Portfolio Schedule'!F51="Student Let"),$C$177,IF(OR('1. Portfolio Schedule'!F51="HMO (mandatory licence)",'1. Portfolio Schedule'!F51="HMO (selective licence)",'1. Portfolio Schedule'!F51="HMO (no licence)"),$C$178,IF('1. Portfolio Schedule'!F51=$C$179,$C$179,""))))</f>
        <v/>
      </c>
      <c r="D50" s="374" t="str">
        <f>IF(AND(C50&lt;&gt;$M$165,C50&lt;&gt;$M$166,C50&lt;&gt;$C$179),"",IF('1. Portfolio Schedule'!D51&gt;-1,'1. Portfolio Schedule'!D51,"Unspecified"))</f>
        <v/>
      </c>
      <c r="E50" s="374" t="str">
        <f>IF(AND(C50&lt;&gt;$M$165,C50&lt;&gt;$M$166,C50&lt;&gt;$C$179),"",'1. Portfolio Schedule'!B51)</f>
        <v/>
      </c>
      <c r="F50" s="375" t="str">
        <f>IF(AND(C50&lt;&gt;$M$165,C50&lt;&gt;$M$166,C50&lt;&gt;$C$179),"",'1. Portfolio Schedule'!C51)</f>
        <v/>
      </c>
      <c r="G50" s="375" t="str">
        <f>IF(AND(C50&lt;&gt;$M$165,C50&lt;&gt;$M$166,C50&lt;&gt;$C$179),"",IF('1. Portfolio Schedule'!J51="Individual","Individual",IF('1. Portfolio Schedule'!J51="Ltd Company","Ltd Co","Unspecified")))</f>
        <v/>
      </c>
      <c r="H50" s="376" t="str">
        <f>IF(AND(C50&lt;&gt;$M$165,C50&lt;&gt;$M$166,C50&lt;&gt;$C$179),"",'1. Portfolio Schedule'!K51)</f>
        <v/>
      </c>
      <c r="I50" s="376" t="str">
        <f>IF(AND(C50&lt;&gt;$M$165,C50&lt;&gt;$M$166,C50&lt;&gt;$C$179),"",'1. Portfolio Schedule'!H51)</f>
        <v/>
      </c>
      <c r="J50" s="377">
        <f t="shared" si="25"/>
        <v>0</v>
      </c>
      <c r="K50" s="378" t="str">
        <f>IF(AND(C50&lt;&gt;$M$165,C50&lt;&gt;$M$166,C50&lt;&gt;$C$179),"",'1. Portfolio Schedule'!L51)</f>
        <v/>
      </c>
      <c r="L50" s="379" t="str">
        <f>IF(AND(C50&lt;&gt;$M$165,C50&lt;&gt;$M$166,C50&lt;&gt;$C$179),"",'1. Portfolio Schedule'!M51)</f>
        <v/>
      </c>
      <c r="M50" s="45" t="str">
        <f t="shared" si="36"/>
        <v/>
      </c>
      <c r="N50" s="30">
        <f t="shared" si="37"/>
        <v>0</v>
      </c>
      <c r="O50" s="31" t="str">
        <f t="shared" si="38"/>
        <v/>
      </c>
      <c r="P50" t="s">
        <v>40</v>
      </c>
      <c r="Q50" s="145">
        <f t="shared" ca="1" si="39"/>
        <v>5.5E-2</v>
      </c>
      <c r="R50" s="30">
        <v>1.25</v>
      </c>
      <c r="S50" s="146">
        <f t="shared" ca="1" si="40"/>
        <v>0</v>
      </c>
      <c r="U50" s="33">
        <f t="shared" si="41"/>
        <v>0</v>
      </c>
      <c r="V50" s="33">
        <f t="shared" si="26"/>
        <v>0</v>
      </c>
      <c r="W50" s="33">
        <f t="shared" ref="W50:Y69" si="53">V50+(V50*$C$203)</f>
        <v>0</v>
      </c>
      <c r="X50" s="33">
        <f t="shared" si="53"/>
        <v>0</v>
      </c>
      <c r="Y50" s="33">
        <f t="shared" si="53"/>
        <v>0</v>
      </c>
      <c r="Z50" s="124"/>
      <c r="AA50" s="41">
        <f t="shared" ca="1" si="42"/>
        <v>0</v>
      </c>
      <c r="AB50" s="42">
        <f t="shared" ca="1" si="43"/>
        <v>0</v>
      </c>
      <c r="AC50" s="43">
        <f t="shared" ca="1" si="44"/>
        <v>0</v>
      </c>
      <c r="AD50" s="43">
        <f t="shared" ca="1" si="45"/>
        <v>0</v>
      </c>
      <c r="AE50" s="43">
        <f t="shared" ca="1" si="46"/>
        <v>0</v>
      </c>
      <c r="AF50" s="44">
        <f t="shared" ca="1" si="47"/>
        <v>0</v>
      </c>
      <c r="AI50" s="38" t="e">
        <f t="shared" si="27"/>
        <v>#VALUE!</v>
      </c>
      <c r="AJ50" s="30">
        <v>1.25</v>
      </c>
      <c r="AK50" s="32" t="e">
        <f t="shared" si="29"/>
        <v>#VALUE!</v>
      </c>
      <c r="AM50" s="34">
        <f t="shared" si="48"/>
        <v>0</v>
      </c>
      <c r="AN50" s="35">
        <f t="shared" ca="1" si="30"/>
        <v>0</v>
      </c>
      <c r="AO50" s="35">
        <f t="shared" ca="1" si="31"/>
        <v>0</v>
      </c>
      <c r="AP50" s="35">
        <f t="shared" ca="1" si="32"/>
        <v>0</v>
      </c>
      <c r="AQ50" s="35">
        <f t="shared" ca="1" si="33"/>
        <v>0</v>
      </c>
      <c r="AR50" s="35">
        <f t="shared" ca="1" si="34"/>
        <v>0</v>
      </c>
      <c r="AW50" s="14">
        <f t="shared" si="49"/>
        <v>6.0000000000000001E-3</v>
      </c>
      <c r="AX50" s="14">
        <f t="shared" si="50"/>
        <v>1.4999999999999999E-2</v>
      </c>
      <c r="AY50" s="14">
        <f t="shared" si="51"/>
        <v>5.5E-2</v>
      </c>
      <c r="AZ50" s="14" t="e">
        <f t="shared" si="52"/>
        <v>#VALUE!</v>
      </c>
      <c r="BD50" t="str">
        <f t="shared" si="28"/>
        <v>N/A</v>
      </c>
    </row>
    <row r="51" spans="2:56" ht="14.7" outlineLevel="1" thickBot="1">
      <c r="B51" s="29">
        <v>42</v>
      </c>
      <c r="C51" s="373" t="str">
        <f>IF(ISBLANK('1. Portfolio Schedule'!B52),"",IF(OR('1. Portfolio Schedule'!F52="Single Family Let",'1. Portfolio Schedule'!F52="Student Let"),$C$177,IF(OR('1. Portfolio Schedule'!F52="HMO (mandatory licence)",'1. Portfolio Schedule'!F52="HMO (selective licence)",'1. Portfolio Schedule'!F52="HMO (no licence)"),$C$178,IF('1. Portfolio Schedule'!F52=$C$179,$C$179,""))))</f>
        <v/>
      </c>
      <c r="D51" s="374" t="str">
        <f>IF(AND(C51&lt;&gt;$M$165,C51&lt;&gt;$M$166,C51&lt;&gt;$C$179),"",IF('1. Portfolio Schedule'!D52&gt;-1,'1. Portfolio Schedule'!D52,"Unspecified"))</f>
        <v/>
      </c>
      <c r="E51" s="374" t="str">
        <f>IF(AND(C51&lt;&gt;$M$165,C51&lt;&gt;$M$166,C51&lt;&gt;$C$179),"",'1. Portfolio Schedule'!B52)</f>
        <v/>
      </c>
      <c r="F51" s="375" t="str">
        <f>IF(AND(C51&lt;&gt;$M$165,C51&lt;&gt;$M$166,C51&lt;&gt;$C$179),"",'1. Portfolio Schedule'!C52)</f>
        <v/>
      </c>
      <c r="G51" s="375" t="str">
        <f>IF(AND(C51&lt;&gt;$M$165,C51&lt;&gt;$M$166,C51&lt;&gt;$C$179),"",IF('1. Portfolio Schedule'!J52="Individual","Individual",IF('1. Portfolio Schedule'!J52="Ltd Company","Ltd Co","Unspecified")))</f>
        <v/>
      </c>
      <c r="H51" s="376" t="str">
        <f>IF(AND(C51&lt;&gt;$M$165,C51&lt;&gt;$M$166,C51&lt;&gt;$C$179),"",'1. Portfolio Schedule'!K52)</f>
        <v/>
      </c>
      <c r="I51" s="376" t="str">
        <f>IF(AND(C51&lt;&gt;$M$165,C51&lt;&gt;$M$166,C51&lt;&gt;$C$179),"",'1. Portfolio Schedule'!H52)</f>
        <v/>
      </c>
      <c r="J51" s="377">
        <f t="shared" si="25"/>
        <v>0</v>
      </c>
      <c r="K51" s="378" t="str">
        <f>IF(AND(C51&lt;&gt;$M$165,C51&lt;&gt;$M$166,C51&lt;&gt;$C$179),"",'1. Portfolio Schedule'!L52)</f>
        <v/>
      </c>
      <c r="L51" s="379" t="str">
        <f>IF(AND(C51&lt;&gt;$M$165,C51&lt;&gt;$M$166,C51&lt;&gt;$C$179),"",'1. Portfolio Schedule'!M52)</f>
        <v/>
      </c>
      <c r="M51" s="45" t="str">
        <f t="shared" si="36"/>
        <v/>
      </c>
      <c r="N51" s="30">
        <f t="shared" si="37"/>
        <v>0</v>
      </c>
      <c r="O51" s="31" t="str">
        <f t="shared" si="38"/>
        <v/>
      </c>
      <c r="P51" t="s">
        <v>40</v>
      </c>
      <c r="Q51" s="145">
        <f t="shared" ca="1" si="39"/>
        <v>5.5E-2</v>
      </c>
      <c r="R51" s="30">
        <v>1.25</v>
      </c>
      <c r="S51" s="146">
        <f t="shared" ca="1" si="40"/>
        <v>0</v>
      </c>
      <c r="U51" s="33">
        <f t="shared" si="41"/>
        <v>0</v>
      </c>
      <c r="V51" s="33">
        <f t="shared" si="26"/>
        <v>0</v>
      </c>
      <c r="W51" s="33">
        <f t="shared" si="53"/>
        <v>0</v>
      </c>
      <c r="X51" s="33">
        <f t="shared" si="53"/>
        <v>0</v>
      </c>
      <c r="Y51" s="33">
        <f t="shared" si="53"/>
        <v>0</v>
      </c>
      <c r="Z51" s="124"/>
      <c r="AA51" s="41">
        <f t="shared" ca="1" si="42"/>
        <v>0</v>
      </c>
      <c r="AB51" s="42">
        <f t="shared" ca="1" si="43"/>
        <v>0</v>
      </c>
      <c r="AC51" s="43">
        <f t="shared" ca="1" si="44"/>
        <v>0</v>
      </c>
      <c r="AD51" s="43">
        <f t="shared" ca="1" si="45"/>
        <v>0</v>
      </c>
      <c r="AE51" s="43">
        <f t="shared" ca="1" si="46"/>
        <v>0</v>
      </c>
      <c r="AF51" s="44">
        <f t="shared" ca="1" si="47"/>
        <v>0</v>
      </c>
      <c r="AI51" s="38" t="e">
        <f t="shared" si="27"/>
        <v>#VALUE!</v>
      </c>
      <c r="AJ51" s="30">
        <v>1.25</v>
      </c>
      <c r="AK51" s="32" t="e">
        <f t="shared" si="29"/>
        <v>#VALUE!</v>
      </c>
      <c r="AM51" s="34">
        <f t="shared" si="48"/>
        <v>0</v>
      </c>
      <c r="AN51" s="35">
        <f t="shared" ca="1" si="30"/>
        <v>0</v>
      </c>
      <c r="AO51" s="35">
        <f t="shared" ca="1" si="31"/>
        <v>0</v>
      </c>
      <c r="AP51" s="35">
        <f t="shared" ca="1" si="32"/>
        <v>0</v>
      </c>
      <c r="AQ51" s="35">
        <f t="shared" ca="1" si="33"/>
        <v>0</v>
      </c>
      <c r="AR51" s="35">
        <f t="shared" ca="1" si="34"/>
        <v>0</v>
      </c>
      <c r="AW51" s="14">
        <f t="shared" si="49"/>
        <v>6.0000000000000001E-3</v>
      </c>
      <c r="AX51" s="14">
        <f t="shared" si="50"/>
        <v>1.4999999999999999E-2</v>
      </c>
      <c r="AY51" s="14">
        <f t="shared" si="51"/>
        <v>5.5E-2</v>
      </c>
      <c r="AZ51" s="14" t="e">
        <f t="shared" si="52"/>
        <v>#VALUE!</v>
      </c>
      <c r="BD51" t="str">
        <f t="shared" si="28"/>
        <v>N/A</v>
      </c>
    </row>
    <row r="52" spans="2:56" ht="14.7" outlineLevel="1" thickBot="1">
      <c r="B52" s="29">
        <v>43</v>
      </c>
      <c r="C52" s="373" t="str">
        <f>IF(ISBLANK('1. Portfolio Schedule'!B53),"",IF(OR('1. Portfolio Schedule'!F53="Single Family Let",'1. Portfolio Schedule'!F53="Student Let"),$C$177,IF(OR('1. Portfolio Schedule'!F53="HMO (mandatory licence)",'1. Portfolio Schedule'!F53="HMO (selective licence)",'1. Portfolio Schedule'!F53="HMO (no licence)"),$C$178,IF('1. Portfolio Schedule'!F53=$C$179,$C$179,""))))</f>
        <v/>
      </c>
      <c r="D52" s="374" t="str">
        <f>IF(AND(C52&lt;&gt;$M$165,C52&lt;&gt;$M$166,C52&lt;&gt;$C$179),"",IF('1. Portfolio Schedule'!D53&gt;-1,'1. Portfolio Schedule'!D53,"Unspecified"))</f>
        <v/>
      </c>
      <c r="E52" s="374" t="str">
        <f>IF(AND(C52&lt;&gt;$M$165,C52&lt;&gt;$M$166,C52&lt;&gt;$C$179),"",'1. Portfolio Schedule'!B53)</f>
        <v/>
      </c>
      <c r="F52" s="375" t="str">
        <f>IF(AND(C52&lt;&gt;$M$165,C52&lt;&gt;$M$166,C52&lt;&gt;$C$179),"",'1. Portfolio Schedule'!C53)</f>
        <v/>
      </c>
      <c r="G52" s="375" t="str">
        <f>IF(AND(C52&lt;&gt;$M$165,C52&lt;&gt;$M$166,C52&lt;&gt;$C$179),"",IF('1. Portfolio Schedule'!J53="Individual","Individual",IF('1. Portfolio Schedule'!J53="Ltd Company","Ltd Co","Unspecified")))</f>
        <v/>
      </c>
      <c r="H52" s="376" t="str">
        <f>IF(AND(C52&lt;&gt;$M$165,C52&lt;&gt;$M$166,C52&lt;&gt;$C$179),"",'1. Portfolio Schedule'!K53)</f>
        <v/>
      </c>
      <c r="I52" s="376" t="str">
        <f>IF(AND(C52&lt;&gt;$M$165,C52&lt;&gt;$M$166,C52&lt;&gt;$C$179),"",'1. Portfolio Schedule'!H53)</f>
        <v/>
      </c>
      <c r="J52" s="377">
        <f t="shared" si="25"/>
        <v>0</v>
      </c>
      <c r="K52" s="378" t="str">
        <f>IF(AND(C52&lt;&gt;$M$165,C52&lt;&gt;$M$166,C52&lt;&gt;$C$179),"",'1. Portfolio Schedule'!L53)</f>
        <v/>
      </c>
      <c r="L52" s="379" t="str">
        <f>IF(AND(C52&lt;&gt;$M$165,C52&lt;&gt;$M$166,C52&lt;&gt;$C$179),"",'1. Portfolio Schedule'!M53)</f>
        <v/>
      </c>
      <c r="M52" s="45" t="str">
        <f t="shared" si="36"/>
        <v/>
      </c>
      <c r="N52" s="30">
        <f t="shared" si="37"/>
        <v>0</v>
      </c>
      <c r="O52" s="31" t="str">
        <f t="shared" si="38"/>
        <v/>
      </c>
      <c r="P52" t="s">
        <v>40</v>
      </c>
      <c r="Q52" s="145">
        <f t="shared" ca="1" si="39"/>
        <v>5.5E-2</v>
      </c>
      <c r="R52" s="30">
        <v>1.25</v>
      </c>
      <c r="S52" s="146">
        <f t="shared" ca="1" si="40"/>
        <v>0</v>
      </c>
      <c r="U52" s="33">
        <f t="shared" si="41"/>
        <v>0</v>
      </c>
      <c r="V52" s="33">
        <f t="shared" si="26"/>
        <v>0</v>
      </c>
      <c r="W52" s="33">
        <f t="shared" si="53"/>
        <v>0</v>
      </c>
      <c r="X52" s="33">
        <f t="shared" si="53"/>
        <v>0</v>
      </c>
      <c r="Y52" s="33">
        <f t="shared" si="53"/>
        <v>0</v>
      </c>
      <c r="Z52" s="124"/>
      <c r="AA52" s="41">
        <f t="shared" ca="1" si="42"/>
        <v>0</v>
      </c>
      <c r="AB52" s="42">
        <f t="shared" ca="1" si="43"/>
        <v>0</v>
      </c>
      <c r="AC52" s="43">
        <f t="shared" ca="1" si="44"/>
        <v>0</v>
      </c>
      <c r="AD52" s="43">
        <f t="shared" ca="1" si="45"/>
        <v>0</v>
      </c>
      <c r="AE52" s="43">
        <f t="shared" ca="1" si="46"/>
        <v>0</v>
      </c>
      <c r="AF52" s="44">
        <f t="shared" ca="1" si="47"/>
        <v>0</v>
      </c>
      <c r="AI52" s="38" t="e">
        <f t="shared" si="27"/>
        <v>#VALUE!</v>
      </c>
      <c r="AJ52" s="30">
        <v>1.25</v>
      </c>
      <c r="AK52" s="32" t="e">
        <f t="shared" si="29"/>
        <v>#VALUE!</v>
      </c>
      <c r="AM52" s="34">
        <f t="shared" si="48"/>
        <v>0</v>
      </c>
      <c r="AN52" s="35">
        <f t="shared" ca="1" si="30"/>
        <v>0</v>
      </c>
      <c r="AO52" s="35">
        <f t="shared" ca="1" si="31"/>
        <v>0</v>
      </c>
      <c r="AP52" s="35">
        <f t="shared" ca="1" si="32"/>
        <v>0</v>
      </c>
      <c r="AQ52" s="35">
        <f t="shared" ca="1" si="33"/>
        <v>0</v>
      </c>
      <c r="AR52" s="35">
        <f t="shared" ca="1" si="34"/>
        <v>0</v>
      </c>
      <c r="AW52" s="14">
        <f t="shared" si="49"/>
        <v>6.0000000000000001E-3</v>
      </c>
      <c r="AX52" s="14">
        <f t="shared" si="50"/>
        <v>1.4999999999999999E-2</v>
      </c>
      <c r="AY52" s="14">
        <f t="shared" si="51"/>
        <v>5.5E-2</v>
      </c>
      <c r="AZ52" s="14" t="e">
        <f t="shared" si="52"/>
        <v>#VALUE!</v>
      </c>
      <c r="BD52" t="str">
        <f t="shared" si="28"/>
        <v>N/A</v>
      </c>
    </row>
    <row r="53" spans="2:56" ht="14.7" outlineLevel="1" thickBot="1">
      <c r="B53" s="29">
        <v>44</v>
      </c>
      <c r="C53" s="373" t="str">
        <f>IF(ISBLANK('1. Portfolio Schedule'!B54),"",IF(OR('1. Portfolio Schedule'!F54="Single Family Let",'1. Portfolio Schedule'!F54="Student Let"),$C$177,IF(OR('1. Portfolio Schedule'!F54="HMO (mandatory licence)",'1. Portfolio Schedule'!F54="HMO (selective licence)",'1. Portfolio Schedule'!F54="HMO (no licence)"),$C$178,IF('1. Portfolio Schedule'!F54=$C$179,$C$179,""))))</f>
        <v/>
      </c>
      <c r="D53" s="374" t="str">
        <f>IF(AND(C53&lt;&gt;$M$165,C53&lt;&gt;$M$166,C53&lt;&gt;$C$179),"",IF('1. Portfolio Schedule'!D54&gt;-1,'1. Portfolio Schedule'!D54,"Unspecified"))</f>
        <v/>
      </c>
      <c r="E53" s="374" t="str">
        <f>IF(AND(C53&lt;&gt;$M$165,C53&lt;&gt;$M$166,C53&lt;&gt;$C$179),"",'1. Portfolio Schedule'!B54)</f>
        <v/>
      </c>
      <c r="F53" s="375" t="str">
        <f>IF(AND(C53&lt;&gt;$M$165,C53&lt;&gt;$M$166,C53&lt;&gt;$C$179),"",'1. Portfolio Schedule'!C54)</f>
        <v/>
      </c>
      <c r="G53" s="375" t="str">
        <f>IF(AND(C53&lt;&gt;$M$165,C53&lt;&gt;$M$166,C53&lt;&gt;$C$179),"",IF('1. Portfolio Schedule'!J54="Individual","Individual",IF('1. Portfolio Schedule'!J54="Ltd Company","Ltd Co","Unspecified")))</f>
        <v/>
      </c>
      <c r="H53" s="376" t="str">
        <f>IF(AND(C53&lt;&gt;$M$165,C53&lt;&gt;$M$166,C53&lt;&gt;$C$179),"",'1. Portfolio Schedule'!K54)</f>
        <v/>
      </c>
      <c r="I53" s="376" t="str">
        <f>IF(AND(C53&lt;&gt;$M$165,C53&lt;&gt;$M$166,C53&lt;&gt;$C$179),"",'1. Portfolio Schedule'!H54)</f>
        <v/>
      </c>
      <c r="J53" s="377">
        <f t="shared" si="25"/>
        <v>0</v>
      </c>
      <c r="K53" s="378" t="str">
        <f>IF(AND(C53&lt;&gt;$M$165,C53&lt;&gt;$M$166,C53&lt;&gt;$C$179),"",'1. Portfolio Schedule'!L54)</f>
        <v/>
      </c>
      <c r="L53" s="379" t="str">
        <f>IF(AND(C53&lt;&gt;$M$165,C53&lt;&gt;$M$166,C53&lt;&gt;$C$179),"",'1. Portfolio Schedule'!M54)</f>
        <v/>
      </c>
      <c r="M53" s="45" t="str">
        <f t="shared" si="36"/>
        <v/>
      </c>
      <c r="N53" s="30">
        <f t="shared" si="37"/>
        <v>0</v>
      </c>
      <c r="O53" s="31" t="str">
        <f t="shared" si="38"/>
        <v/>
      </c>
      <c r="P53" t="s">
        <v>40</v>
      </c>
      <c r="Q53" s="145">
        <f t="shared" ca="1" si="39"/>
        <v>5.5E-2</v>
      </c>
      <c r="R53" s="30">
        <v>1.25</v>
      </c>
      <c r="S53" s="146">
        <f t="shared" ca="1" si="40"/>
        <v>0</v>
      </c>
      <c r="U53" s="33">
        <f t="shared" si="41"/>
        <v>0</v>
      </c>
      <c r="V53" s="33">
        <f t="shared" si="26"/>
        <v>0</v>
      </c>
      <c r="W53" s="33">
        <f t="shared" si="53"/>
        <v>0</v>
      </c>
      <c r="X53" s="33">
        <f t="shared" si="53"/>
        <v>0</v>
      </c>
      <c r="Y53" s="33">
        <f t="shared" si="53"/>
        <v>0</v>
      </c>
      <c r="Z53" s="124"/>
      <c r="AA53" s="41">
        <f t="shared" ca="1" si="42"/>
        <v>0</v>
      </c>
      <c r="AB53" s="42">
        <f t="shared" ca="1" si="43"/>
        <v>0</v>
      </c>
      <c r="AC53" s="43">
        <f t="shared" ca="1" si="44"/>
        <v>0</v>
      </c>
      <c r="AD53" s="43">
        <f t="shared" ca="1" si="45"/>
        <v>0</v>
      </c>
      <c r="AE53" s="43">
        <f t="shared" ca="1" si="46"/>
        <v>0</v>
      </c>
      <c r="AF53" s="44">
        <f t="shared" ca="1" si="47"/>
        <v>0</v>
      </c>
      <c r="AI53" s="38" t="e">
        <f t="shared" si="27"/>
        <v>#VALUE!</v>
      </c>
      <c r="AJ53" s="30">
        <v>1.25</v>
      </c>
      <c r="AK53" s="32" t="e">
        <f t="shared" si="29"/>
        <v>#VALUE!</v>
      </c>
      <c r="AM53" s="34">
        <f t="shared" si="48"/>
        <v>0</v>
      </c>
      <c r="AN53" s="35">
        <f t="shared" ca="1" si="30"/>
        <v>0</v>
      </c>
      <c r="AO53" s="35">
        <f t="shared" ca="1" si="31"/>
        <v>0</v>
      </c>
      <c r="AP53" s="35">
        <f t="shared" ca="1" si="32"/>
        <v>0</v>
      </c>
      <c r="AQ53" s="35">
        <f t="shared" ca="1" si="33"/>
        <v>0</v>
      </c>
      <c r="AR53" s="35">
        <f t="shared" ca="1" si="34"/>
        <v>0</v>
      </c>
      <c r="AW53" s="14">
        <f t="shared" si="49"/>
        <v>6.0000000000000001E-3</v>
      </c>
      <c r="AX53" s="14">
        <f t="shared" si="50"/>
        <v>1.4999999999999999E-2</v>
      </c>
      <c r="AY53" s="14">
        <f t="shared" si="51"/>
        <v>5.5E-2</v>
      </c>
      <c r="AZ53" s="14" t="e">
        <f t="shared" si="52"/>
        <v>#VALUE!</v>
      </c>
      <c r="BD53" t="str">
        <f t="shared" si="28"/>
        <v>N/A</v>
      </c>
    </row>
    <row r="54" spans="2:56" ht="14.7" outlineLevel="1" thickBot="1">
      <c r="B54" s="29">
        <v>45</v>
      </c>
      <c r="C54" s="373" t="str">
        <f>IF(ISBLANK('1. Portfolio Schedule'!B55),"",IF(OR('1. Portfolio Schedule'!F55="Single Family Let",'1. Portfolio Schedule'!F55="Student Let"),$C$177,IF(OR('1. Portfolio Schedule'!F55="HMO (mandatory licence)",'1. Portfolio Schedule'!F55="HMO (selective licence)",'1. Portfolio Schedule'!F55="HMO (no licence)"),$C$178,IF('1. Portfolio Schedule'!F55=$C$179,$C$179,""))))</f>
        <v/>
      </c>
      <c r="D54" s="374" t="str">
        <f>IF(AND(C54&lt;&gt;$M$165,C54&lt;&gt;$M$166,C54&lt;&gt;$C$179),"",IF('1. Portfolio Schedule'!D55&gt;-1,'1. Portfolio Schedule'!D55,"Unspecified"))</f>
        <v/>
      </c>
      <c r="E54" s="374" t="str">
        <f>IF(AND(C54&lt;&gt;$M$165,C54&lt;&gt;$M$166,C54&lt;&gt;$C$179),"",'1. Portfolio Schedule'!B55)</f>
        <v/>
      </c>
      <c r="F54" s="375" t="str">
        <f>IF(AND(C54&lt;&gt;$M$165,C54&lt;&gt;$M$166,C54&lt;&gt;$C$179),"",'1. Portfolio Schedule'!C55)</f>
        <v/>
      </c>
      <c r="G54" s="375" t="str">
        <f>IF(AND(C54&lt;&gt;$M$165,C54&lt;&gt;$M$166,C54&lt;&gt;$C$179),"",IF('1. Portfolio Schedule'!J55="Individual","Individual",IF('1. Portfolio Schedule'!J55="Ltd Company","Ltd Co","Unspecified")))</f>
        <v/>
      </c>
      <c r="H54" s="376" t="str">
        <f>IF(AND(C54&lt;&gt;$M$165,C54&lt;&gt;$M$166,C54&lt;&gt;$C$179),"",'1. Portfolio Schedule'!K55)</f>
        <v/>
      </c>
      <c r="I54" s="376" t="str">
        <f>IF(AND(C54&lt;&gt;$M$165,C54&lt;&gt;$M$166,C54&lt;&gt;$C$179),"",'1. Portfolio Schedule'!H55)</f>
        <v/>
      </c>
      <c r="J54" s="377">
        <f t="shared" si="25"/>
        <v>0</v>
      </c>
      <c r="K54" s="378" t="str">
        <f>IF(AND(C54&lt;&gt;$M$165,C54&lt;&gt;$M$166,C54&lt;&gt;$C$179),"",'1. Portfolio Schedule'!L55)</f>
        <v/>
      </c>
      <c r="L54" s="379" t="str">
        <f>IF(AND(C54&lt;&gt;$M$165,C54&lt;&gt;$M$166,C54&lt;&gt;$C$179),"",'1. Portfolio Schedule'!M55)</f>
        <v/>
      </c>
      <c r="M54" s="45" t="str">
        <f t="shared" si="36"/>
        <v/>
      </c>
      <c r="N54" s="30">
        <f t="shared" si="37"/>
        <v>0</v>
      </c>
      <c r="O54" s="31" t="str">
        <f t="shared" si="38"/>
        <v/>
      </c>
      <c r="P54" t="s">
        <v>40</v>
      </c>
      <c r="Q54" s="145">
        <f t="shared" ca="1" si="39"/>
        <v>5.5E-2</v>
      </c>
      <c r="R54" s="30">
        <v>1.25</v>
      </c>
      <c r="S54" s="146">
        <f t="shared" ca="1" si="40"/>
        <v>0</v>
      </c>
      <c r="U54" s="33">
        <f t="shared" si="41"/>
        <v>0</v>
      </c>
      <c r="V54" s="33">
        <f t="shared" si="26"/>
        <v>0</v>
      </c>
      <c r="W54" s="33">
        <f t="shared" si="53"/>
        <v>0</v>
      </c>
      <c r="X54" s="33">
        <f t="shared" si="53"/>
        <v>0</v>
      </c>
      <c r="Y54" s="33">
        <f t="shared" si="53"/>
        <v>0</v>
      </c>
      <c r="Z54" s="124"/>
      <c r="AA54" s="41">
        <f t="shared" ca="1" si="42"/>
        <v>0</v>
      </c>
      <c r="AB54" s="42">
        <f t="shared" ca="1" si="43"/>
        <v>0</v>
      </c>
      <c r="AC54" s="43">
        <f t="shared" ca="1" si="44"/>
        <v>0</v>
      </c>
      <c r="AD54" s="43">
        <f t="shared" ca="1" si="45"/>
        <v>0</v>
      </c>
      <c r="AE54" s="43">
        <f t="shared" ca="1" si="46"/>
        <v>0</v>
      </c>
      <c r="AF54" s="44">
        <f t="shared" ca="1" si="47"/>
        <v>0</v>
      </c>
      <c r="AI54" s="38" t="e">
        <f t="shared" si="27"/>
        <v>#VALUE!</v>
      </c>
      <c r="AJ54" s="30">
        <v>1.25</v>
      </c>
      <c r="AK54" s="32" t="e">
        <f t="shared" si="29"/>
        <v>#VALUE!</v>
      </c>
      <c r="AM54" s="34">
        <f t="shared" si="48"/>
        <v>0</v>
      </c>
      <c r="AN54" s="35">
        <f t="shared" ca="1" si="30"/>
        <v>0</v>
      </c>
      <c r="AO54" s="35">
        <f t="shared" ca="1" si="31"/>
        <v>0</v>
      </c>
      <c r="AP54" s="35">
        <f t="shared" ca="1" si="32"/>
        <v>0</v>
      </c>
      <c r="AQ54" s="35">
        <f t="shared" ca="1" si="33"/>
        <v>0</v>
      </c>
      <c r="AR54" s="35">
        <f t="shared" ca="1" si="34"/>
        <v>0</v>
      </c>
      <c r="AW54" s="14">
        <f t="shared" si="49"/>
        <v>6.0000000000000001E-3</v>
      </c>
      <c r="AX54" s="14">
        <f t="shared" si="50"/>
        <v>1.4999999999999999E-2</v>
      </c>
      <c r="AY54" s="14">
        <f t="shared" si="51"/>
        <v>5.5E-2</v>
      </c>
      <c r="AZ54" s="14" t="e">
        <f t="shared" si="52"/>
        <v>#VALUE!</v>
      </c>
      <c r="BD54" t="str">
        <f t="shared" si="28"/>
        <v>N/A</v>
      </c>
    </row>
    <row r="55" spans="2:56" ht="14.7" outlineLevel="1" thickBot="1">
      <c r="B55" s="29">
        <v>46</v>
      </c>
      <c r="C55" s="373" t="str">
        <f>IF(ISBLANK('1. Portfolio Schedule'!B56),"",IF(OR('1. Portfolio Schedule'!F56="Single Family Let",'1. Portfolio Schedule'!F56="Student Let"),$C$177,IF(OR('1. Portfolio Schedule'!F56="HMO (mandatory licence)",'1. Portfolio Schedule'!F56="HMO (selective licence)",'1. Portfolio Schedule'!F56="HMO (no licence)"),$C$178,IF('1. Portfolio Schedule'!F56=$C$179,$C$179,""))))</f>
        <v/>
      </c>
      <c r="D55" s="374" t="str">
        <f>IF(AND(C55&lt;&gt;$M$165,C55&lt;&gt;$M$166,C55&lt;&gt;$C$179),"",IF('1. Portfolio Schedule'!D56&gt;-1,'1. Portfolio Schedule'!D56,"Unspecified"))</f>
        <v/>
      </c>
      <c r="E55" s="374" t="str">
        <f>IF(AND(C55&lt;&gt;$M$165,C55&lt;&gt;$M$166,C55&lt;&gt;$C$179),"",'1. Portfolio Schedule'!B56)</f>
        <v/>
      </c>
      <c r="F55" s="375" t="str">
        <f>IF(AND(C55&lt;&gt;$M$165,C55&lt;&gt;$M$166,C55&lt;&gt;$C$179),"",'1. Portfolio Schedule'!C56)</f>
        <v/>
      </c>
      <c r="G55" s="375" t="str">
        <f>IF(AND(C55&lt;&gt;$M$165,C55&lt;&gt;$M$166,C55&lt;&gt;$C$179),"",IF('1. Portfolio Schedule'!J56="Individual","Individual",IF('1. Portfolio Schedule'!J56="Ltd Company","Ltd Co","Unspecified")))</f>
        <v/>
      </c>
      <c r="H55" s="376" t="str">
        <f>IF(AND(C55&lt;&gt;$M$165,C55&lt;&gt;$M$166,C55&lt;&gt;$C$179),"",'1. Portfolio Schedule'!K56)</f>
        <v/>
      </c>
      <c r="I55" s="376" t="str">
        <f>IF(AND(C55&lt;&gt;$M$165,C55&lt;&gt;$M$166,C55&lt;&gt;$C$179),"",'1. Portfolio Schedule'!H56)</f>
        <v/>
      </c>
      <c r="J55" s="377">
        <f t="shared" si="25"/>
        <v>0</v>
      </c>
      <c r="K55" s="378" t="str">
        <f>IF(AND(C55&lt;&gt;$M$165,C55&lt;&gt;$M$166,C55&lt;&gt;$C$179),"",'1. Portfolio Schedule'!L56)</f>
        <v/>
      </c>
      <c r="L55" s="379" t="str">
        <f>IF(AND(C55&lt;&gt;$M$165,C55&lt;&gt;$M$166,C55&lt;&gt;$C$179),"",'1. Portfolio Schedule'!M56)</f>
        <v/>
      </c>
      <c r="M55" s="45" t="str">
        <f t="shared" si="36"/>
        <v/>
      </c>
      <c r="N55" s="30">
        <f t="shared" si="37"/>
        <v>0</v>
      </c>
      <c r="O55" s="31" t="str">
        <f t="shared" si="38"/>
        <v/>
      </c>
      <c r="P55" t="s">
        <v>40</v>
      </c>
      <c r="Q55" s="145">
        <f t="shared" ca="1" si="39"/>
        <v>5.5E-2</v>
      </c>
      <c r="R55" s="30">
        <v>1.25</v>
      </c>
      <c r="S55" s="146">
        <f t="shared" ca="1" si="40"/>
        <v>0</v>
      </c>
      <c r="U55" s="33">
        <f t="shared" si="41"/>
        <v>0</v>
      </c>
      <c r="V55" s="33">
        <f t="shared" si="26"/>
        <v>0</v>
      </c>
      <c r="W55" s="33">
        <f t="shared" si="53"/>
        <v>0</v>
      </c>
      <c r="X55" s="33">
        <f t="shared" si="53"/>
        <v>0</v>
      </c>
      <c r="Y55" s="33">
        <f t="shared" si="53"/>
        <v>0</v>
      </c>
      <c r="Z55" s="124"/>
      <c r="AA55" s="41">
        <f t="shared" ca="1" si="42"/>
        <v>0</v>
      </c>
      <c r="AB55" s="42">
        <f t="shared" ca="1" si="43"/>
        <v>0</v>
      </c>
      <c r="AC55" s="43">
        <f t="shared" ca="1" si="44"/>
        <v>0</v>
      </c>
      <c r="AD55" s="43">
        <f t="shared" ca="1" si="45"/>
        <v>0</v>
      </c>
      <c r="AE55" s="43">
        <f t="shared" ca="1" si="46"/>
        <v>0</v>
      </c>
      <c r="AF55" s="44">
        <f t="shared" ca="1" si="47"/>
        <v>0</v>
      </c>
      <c r="AI55" s="38" t="e">
        <f t="shared" si="27"/>
        <v>#VALUE!</v>
      </c>
      <c r="AJ55" s="30">
        <v>1.25</v>
      </c>
      <c r="AK55" s="32" t="e">
        <f t="shared" ref="AK55:AK86" si="54">H55*$AI$10/12</f>
        <v>#VALUE!</v>
      </c>
      <c r="AM55" s="34">
        <f t="shared" si="48"/>
        <v>0</v>
      </c>
      <c r="AN55" s="35">
        <f t="shared" ref="AN55:AN86" ca="1" si="55">IFERROR(U55/$S55,0)</f>
        <v>0</v>
      </c>
      <c r="AO55" s="35">
        <f t="shared" ref="AO55:AO86" ca="1" si="56">IFERROR(V55/$S55,0)</f>
        <v>0</v>
      </c>
      <c r="AP55" s="35">
        <f t="shared" ref="AP55:AP86" ca="1" si="57">IFERROR(W55/$S55,0)</f>
        <v>0</v>
      </c>
      <c r="AQ55" s="35">
        <f t="shared" ref="AQ55:AQ86" ca="1" si="58">IFERROR(X55/$S55,0)</f>
        <v>0</v>
      </c>
      <c r="AR55" s="35">
        <f t="shared" ref="AR55:AR86" ca="1" si="59">IFERROR(Y55/$S55,0)</f>
        <v>0</v>
      </c>
      <c r="AW55" s="14">
        <f t="shared" si="49"/>
        <v>6.0000000000000001E-3</v>
      </c>
      <c r="AX55" s="14">
        <f t="shared" si="50"/>
        <v>1.4999999999999999E-2</v>
      </c>
      <c r="AY55" s="14">
        <f t="shared" si="51"/>
        <v>5.5E-2</v>
      </c>
      <c r="AZ55" s="14" t="e">
        <f t="shared" si="52"/>
        <v>#VALUE!</v>
      </c>
      <c r="BD55" t="str">
        <f t="shared" si="28"/>
        <v>N/A</v>
      </c>
    </row>
    <row r="56" spans="2:56" ht="14.7" outlineLevel="1" thickBot="1">
      <c r="B56" s="29">
        <v>47</v>
      </c>
      <c r="C56" s="373" t="str">
        <f>IF(ISBLANK('1. Portfolio Schedule'!B57),"",IF(OR('1. Portfolio Schedule'!F57="Single Family Let",'1. Portfolio Schedule'!F57="Student Let"),$C$177,IF(OR('1. Portfolio Schedule'!F57="HMO (mandatory licence)",'1. Portfolio Schedule'!F57="HMO (selective licence)",'1. Portfolio Schedule'!F57="HMO (no licence)"),$C$178,IF('1. Portfolio Schedule'!F57=$C$179,$C$179,""))))</f>
        <v/>
      </c>
      <c r="D56" s="374" t="str">
        <f>IF(AND(C56&lt;&gt;$M$165,C56&lt;&gt;$M$166,C56&lt;&gt;$C$179),"",IF('1. Portfolio Schedule'!D57&gt;-1,'1. Portfolio Schedule'!D57,"Unspecified"))</f>
        <v/>
      </c>
      <c r="E56" s="374" t="str">
        <f>IF(AND(C56&lt;&gt;$M$165,C56&lt;&gt;$M$166,C56&lt;&gt;$C$179),"",'1. Portfolio Schedule'!B57)</f>
        <v/>
      </c>
      <c r="F56" s="375" t="str">
        <f>IF(AND(C56&lt;&gt;$M$165,C56&lt;&gt;$M$166,C56&lt;&gt;$C$179),"",'1. Portfolio Schedule'!C57)</f>
        <v/>
      </c>
      <c r="G56" s="375" t="str">
        <f>IF(AND(C56&lt;&gt;$M$165,C56&lt;&gt;$M$166,C56&lt;&gt;$C$179),"",IF('1. Portfolio Schedule'!J57="Individual","Individual",IF('1. Portfolio Schedule'!J57="Ltd Company","Ltd Co","Unspecified")))</f>
        <v/>
      </c>
      <c r="H56" s="376" t="str">
        <f>IF(AND(C56&lt;&gt;$M$165,C56&lt;&gt;$M$166,C56&lt;&gt;$C$179),"",'1. Portfolio Schedule'!K57)</f>
        <v/>
      </c>
      <c r="I56" s="376" t="str">
        <f>IF(AND(C56&lt;&gt;$M$165,C56&lt;&gt;$M$166,C56&lt;&gt;$C$179),"",'1. Portfolio Schedule'!H57)</f>
        <v/>
      </c>
      <c r="J56" s="377">
        <f t="shared" si="25"/>
        <v>0</v>
      </c>
      <c r="K56" s="378" t="str">
        <f>IF(AND(C56&lt;&gt;$M$165,C56&lt;&gt;$M$166,C56&lt;&gt;$C$179),"",'1. Portfolio Schedule'!L57)</f>
        <v/>
      </c>
      <c r="L56" s="379" t="str">
        <f>IF(AND(C56&lt;&gt;$M$165,C56&lt;&gt;$M$166,C56&lt;&gt;$C$179),"",'1. Portfolio Schedule'!M57)</f>
        <v/>
      </c>
      <c r="M56" s="45" t="str">
        <f t="shared" si="36"/>
        <v/>
      </c>
      <c r="N56" s="30">
        <f t="shared" si="37"/>
        <v>0</v>
      </c>
      <c r="O56" s="31" t="str">
        <f t="shared" si="38"/>
        <v/>
      </c>
      <c r="P56" t="s">
        <v>40</v>
      </c>
      <c r="Q56" s="145">
        <f t="shared" ca="1" si="39"/>
        <v>5.5E-2</v>
      </c>
      <c r="R56" s="30">
        <v>1.25</v>
      </c>
      <c r="S56" s="146">
        <f t="shared" ca="1" si="40"/>
        <v>0</v>
      </c>
      <c r="U56" s="33">
        <f t="shared" si="41"/>
        <v>0</v>
      </c>
      <c r="V56" s="33">
        <f t="shared" si="26"/>
        <v>0</v>
      </c>
      <c r="W56" s="33">
        <f t="shared" si="53"/>
        <v>0</v>
      </c>
      <c r="X56" s="33">
        <f t="shared" si="53"/>
        <v>0</v>
      </c>
      <c r="Y56" s="33">
        <f t="shared" si="53"/>
        <v>0</v>
      </c>
      <c r="Z56" s="124"/>
      <c r="AA56" s="41">
        <f t="shared" ca="1" si="42"/>
        <v>0</v>
      </c>
      <c r="AB56" s="42">
        <f t="shared" ca="1" si="43"/>
        <v>0</v>
      </c>
      <c r="AC56" s="43">
        <f t="shared" ca="1" si="44"/>
        <v>0</v>
      </c>
      <c r="AD56" s="43">
        <f t="shared" ca="1" si="45"/>
        <v>0</v>
      </c>
      <c r="AE56" s="43">
        <f t="shared" ca="1" si="46"/>
        <v>0</v>
      </c>
      <c r="AF56" s="44">
        <f t="shared" ca="1" si="47"/>
        <v>0</v>
      </c>
      <c r="AI56" s="38" t="e">
        <f t="shared" si="27"/>
        <v>#VALUE!</v>
      </c>
      <c r="AJ56" s="30">
        <v>1.25</v>
      </c>
      <c r="AK56" s="32" t="e">
        <f t="shared" si="54"/>
        <v>#VALUE!</v>
      </c>
      <c r="AM56" s="34">
        <f t="shared" si="48"/>
        <v>0</v>
      </c>
      <c r="AN56" s="35">
        <f t="shared" ca="1" si="55"/>
        <v>0</v>
      </c>
      <c r="AO56" s="35">
        <f t="shared" ca="1" si="56"/>
        <v>0</v>
      </c>
      <c r="AP56" s="35">
        <f t="shared" ca="1" si="57"/>
        <v>0</v>
      </c>
      <c r="AQ56" s="35">
        <f t="shared" ca="1" si="58"/>
        <v>0</v>
      </c>
      <c r="AR56" s="35">
        <f t="shared" ca="1" si="59"/>
        <v>0</v>
      </c>
      <c r="AW56" s="14">
        <f t="shared" si="49"/>
        <v>6.0000000000000001E-3</v>
      </c>
      <c r="AX56" s="14">
        <f t="shared" si="50"/>
        <v>1.4999999999999999E-2</v>
      </c>
      <c r="AY56" s="14">
        <f t="shared" si="51"/>
        <v>5.5E-2</v>
      </c>
      <c r="AZ56" s="14" t="e">
        <f t="shared" si="52"/>
        <v>#VALUE!</v>
      </c>
      <c r="BD56" t="str">
        <f t="shared" si="28"/>
        <v>N/A</v>
      </c>
    </row>
    <row r="57" spans="2:56" ht="14.7" outlineLevel="1" thickBot="1">
      <c r="B57" s="29">
        <v>48</v>
      </c>
      <c r="C57" s="373" t="str">
        <f>IF(ISBLANK('1. Portfolio Schedule'!B58),"",IF(OR('1. Portfolio Schedule'!F58="Single Family Let",'1. Portfolio Schedule'!F58="Student Let"),$C$177,IF(OR('1. Portfolio Schedule'!F58="HMO (mandatory licence)",'1. Portfolio Schedule'!F58="HMO (selective licence)",'1. Portfolio Schedule'!F58="HMO (no licence)"),$C$178,IF('1. Portfolio Schedule'!F58=$C$179,$C$179,""))))</f>
        <v/>
      </c>
      <c r="D57" s="374" t="str">
        <f>IF(AND(C57&lt;&gt;$M$165,C57&lt;&gt;$M$166,C57&lt;&gt;$C$179),"",IF('1. Portfolio Schedule'!D58&gt;-1,'1. Portfolio Schedule'!D58,"Unspecified"))</f>
        <v/>
      </c>
      <c r="E57" s="374" t="str">
        <f>IF(AND(C57&lt;&gt;$M$165,C57&lt;&gt;$M$166,C57&lt;&gt;$C$179),"",'1. Portfolio Schedule'!B58)</f>
        <v/>
      </c>
      <c r="F57" s="375" t="str">
        <f>IF(AND(C57&lt;&gt;$M$165,C57&lt;&gt;$M$166,C57&lt;&gt;$C$179),"",'1. Portfolio Schedule'!C58)</f>
        <v/>
      </c>
      <c r="G57" s="375" t="str">
        <f>IF(AND(C57&lt;&gt;$M$165,C57&lt;&gt;$M$166,C57&lt;&gt;$C$179),"",IF('1. Portfolio Schedule'!J58="Individual","Individual",IF('1. Portfolio Schedule'!J58="Ltd Company","Ltd Co","Unspecified")))</f>
        <v/>
      </c>
      <c r="H57" s="376" t="str">
        <f>IF(AND(C57&lt;&gt;$M$165,C57&lt;&gt;$M$166,C57&lt;&gt;$C$179),"",'1. Portfolio Schedule'!K58)</f>
        <v/>
      </c>
      <c r="I57" s="376" t="str">
        <f>IF(AND(C57&lt;&gt;$M$165,C57&lt;&gt;$M$166,C57&lt;&gt;$C$179),"",'1. Portfolio Schedule'!H58)</f>
        <v/>
      </c>
      <c r="J57" s="377">
        <f t="shared" si="25"/>
        <v>0</v>
      </c>
      <c r="K57" s="378" t="str">
        <f>IF(AND(C57&lt;&gt;$M$165,C57&lt;&gt;$M$166,C57&lt;&gt;$C$179),"",'1. Portfolio Schedule'!L58)</f>
        <v/>
      </c>
      <c r="L57" s="379" t="str">
        <f>IF(AND(C57&lt;&gt;$M$165,C57&lt;&gt;$M$166,C57&lt;&gt;$C$179),"",'1. Portfolio Schedule'!M58)</f>
        <v/>
      </c>
      <c r="M57" s="45" t="str">
        <f t="shared" si="36"/>
        <v/>
      </c>
      <c r="N57" s="30">
        <f t="shared" si="37"/>
        <v>0</v>
      </c>
      <c r="O57" s="31" t="str">
        <f t="shared" si="38"/>
        <v/>
      </c>
      <c r="P57" t="s">
        <v>40</v>
      </c>
      <c r="Q57" s="145">
        <f t="shared" ca="1" si="39"/>
        <v>5.5E-2</v>
      </c>
      <c r="R57" s="30">
        <v>1.25</v>
      </c>
      <c r="S57" s="146">
        <f t="shared" ca="1" si="40"/>
        <v>0</v>
      </c>
      <c r="U57" s="33">
        <f t="shared" si="41"/>
        <v>0</v>
      </c>
      <c r="V57" s="33">
        <f t="shared" si="26"/>
        <v>0</v>
      </c>
      <c r="W57" s="33">
        <f t="shared" si="53"/>
        <v>0</v>
      </c>
      <c r="X57" s="33">
        <f t="shared" si="53"/>
        <v>0</v>
      </c>
      <c r="Y57" s="33">
        <f t="shared" si="53"/>
        <v>0</v>
      </c>
      <c r="Z57" s="124"/>
      <c r="AA57" s="41">
        <f t="shared" ca="1" si="42"/>
        <v>0</v>
      </c>
      <c r="AB57" s="42">
        <f t="shared" ca="1" si="43"/>
        <v>0</v>
      </c>
      <c r="AC57" s="43">
        <f t="shared" ca="1" si="44"/>
        <v>0</v>
      </c>
      <c r="AD57" s="43">
        <f t="shared" ca="1" si="45"/>
        <v>0</v>
      </c>
      <c r="AE57" s="43">
        <f t="shared" ca="1" si="46"/>
        <v>0</v>
      </c>
      <c r="AF57" s="44">
        <f t="shared" ca="1" si="47"/>
        <v>0</v>
      </c>
      <c r="AI57" s="38" t="e">
        <f t="shared" si="27"/>
        <v>#VALUE!</v>
      </c>
      <c r="AJ57" s="30">
        <v>1.25</v>
      </c>
      <c r="AK57" s="32" t="e">
        <f t="shared" si="54"/>
        <v>#VALUE!</v>
      </c>
      <c r="AM57" s="34">
        <f t="shared" si="48"/>
        <v>0</v>
      </c>
      <c r="AN57" s="35">
        <f t="shared" ca="1" si="55"/>
        <v>0</v>
      </c>
      <c r="AO57" s="35">
        <f t="shared" ca="1" si="56"/>
        <v>0</v>
      </c>
      <c r="AP57" s="35">
        <f t="shared" ca="1" si="57"/>
        <v>0</v>
      </c>
      <c r="AQ57" s="35">
        <f t="shared" ca="1" si="58"/>
        <v>0</v>
      </c>
      <c r="AR57" s="35">
        <f t="shared" ca="1" si="59"/>
        <v>0</v>
      </c>
      <c r="AW57" s="14">
        <f t="shared" si="49"/>
        <v>6.0000000000000001E-3</v>
      </c>
      <c r="AX57" s="14">
        <f t="shared" si="50"/>
        <v>1.4999999999999999E-2</v>
      </c>
      <c r="AY57" s="14">
        <f t="shared" si="51"/>
        <v>5.5E-2</v>
      </c>
      <c r="AZ57" s="14" t="e">
        <f t="shared" si="52"/>
        <v>#VALUE!</v>
      </c>
      <c r="BD57" t="str">
        <f t="shared" si="28"/>
        <v>N/A</v>
      </c>
    </row>
    <row r="58" spans="2:56" ht="14.7" outlineLevel="1" thickBot="1">
      <c r="B58" s="29">
        <v>49</v>
      </c>
      <c r="C58" s="373" t="str">
        <f>IF(ISBLANK('1. Portfolio Schedule'!B59),"",IF(OR('1. Portfolio Schedule'!F59="Single Family Let",'1. Portfolio Schedule'!F59="Student Let"),$C$177,IF(OR('1. Portfolio Schedule'!F59="HMO (mandatory licence)",'1. Portfolio Schedule'!F59="HMO (selective licence)",'1. Portfolio Schedule'!F59="HMO (no licence)"),$C$178,IF('1. Portfolio Schedule'!F59=$C$179,$C$179,""))))</f>
        <v/>
      </c>
      <c r="D58" s="374" t="str">
        <f>IF(AND(C58&lt;&gt;$M$165,C58&lt;&gt;$M$166,C58&lt;&gt;$C$179),"",IF('1. Portfolio Schedule'!D59&gt;-1,'1. Portfolio Schedule'!D59,"Unspecified"))</f>
        <v/>
      </c>
      <c r="E58" s="374" t="str">
        <f>IF(AND(C58&lt;&gt;$M$165,C58&lt;&gt;$M$166,C58&lt;&gt;$C$179),"",'1. Portfolio Schedule'!B59)</f>
        <v/>
      </c>
      <c r="F58" s="375" t="str">
        <f>IF(AND(C58&lt;&gt;$M$165,C58&lt;&gt;$M$166,C58&lt;&gt;$C$179),"",'1. Portfolio Schedule'!C59)</f>
        <v/>
      </c>
      <c r="G58" s="375" t="str">
        <f>IF(AND(C58&lt;&gt;$M$165,C58&lt;&gt;$M$166,C58&lt;&gt;$C$179),"",IF('1. Portfolio Schedule'!J59="Individual","Individual",IF('1. Portfolio Schedule'!J59="Ltd Company","Ltd Co","Unspecified")))</f>
        <v/>
      </c>
      <c r="H58" s="376" t="str">
        <f>IF(AND(C58&lt;&gt;$M$165,C58&lt;&gt;$M$166,C58&lt;&gt;$C$179),"",'1. Portfolio Schedule'!K59)</f>
        <v/>
      </c>
      <c r="I58" s="376" t="str">
        <f>IF(AND(C58&lt;&gt;$M$165,C58&lt;&gt;$M$166,C58&lt;&gt;$C$179),"",'1. Portfolio Schedule'!H59)</f>
        <v/>
      </c>
      <c r="J58" s="377">
        <f t="shared" si="25"/>
        <v>0</v>
      </c>
      <c r="K58" s="378" t="str">
        <f>IF(AND(C58&lt;&gt;$M$165,C58&lt;&gt;$M$166,C58&lt;&gt;$C$179),"",'1. Portfolio Schedule'!L59)</f>
        <v/>
      </c>
      <c r="L58" s="379" t="str">
        <f>IF(AND(C58&lt;&gt;$M$165,C58&lt;&gt;$M$166,C58&lt;&gt;$C$179),"",'1. Portfolio Schedule'!M59)</f>
        <v/>
      </c>
      <c r="M58" s="45" t="str">
        <f t="shared" si="36"/>
        <v/>
      </c>
      <c r="N58" s="30">
        <f t="shared" si="37"/>
        <v>0</v>
      </c>
      <c r="O58" s="31" t="str">
        <f t="shared" si="38"/>
        <v/>
      </c>
      <c r="P58" t="s">
        <v>40</v>
      </c>
      <c r="Q58" s="145">
        <f t="shared" ca="1" si="39"/>
        <v>5.5E-2</v>
      </c>
      <c r="R58" s="30">
        <v>1.25</v>
      </c>
      <c r="S58" s="146">
        <f t="shared" ca="1" si="40"/>
        <v>0</v>
      </c>
      <c r="U58" s="33">
        <f t="shared" si="41"/>
        <v>0</v>
      </c>
      <c r="V58" s="33">
        <f t="shared" si="26"/>
        <v>0</v>
      </c>
      <c r="W58" s="33">
        <f t="shared" si="53"/>
        <v>0</v>
      </c>
      <c r="X58" s="33">
        <f t="shared" si="53"/>
        <v>0</v>
      </c>
      <c r="Y58" s="33">
        <f t="shared" si="53"/>
        <v>0</v>
      </c>
      <c r="Z58" s="124"/>
      <c r="AA58" s="41">
        <f t="shared" ca="1" si="42"/>
        <v>0</v>
      </c>
      <c r="AB58" s="42">
        <f t="shared" ca="1" si="43"/>
        <v>0</v>
      </c>
      <c r="AC58" s="43">
        <f t="shared" ca="1" si="44"/>
        <v>0</v>
      </c>
      <c r="AD58" s="43">
        <f t="shared" ca="1" si="45"/>
        <v>0</v>
      </c>
      <c r="AE58" s="43">
        <f t="shared" ca="1" si="46"/>
        <v>0</v>
      </c>
      <c r="AF58" s="44">
        <f t="shared" ca="1" si="47"/>
        <v>0</v>
      </c>
      <c r="AI58" s="38" t="e">
        <f t="shared" si="27"/>
        <v>#VALUE!</v>
      </c>
      <c r="AJ58" s="30">
        <v>1.25</v>
      </c>
      <c r="AK58" s="32" t="e">
        <f t="shared" si="54"/>
        <v>#VALUE!</v>
      </c>
      <c r="AM58" s="34">
        <f t="shared" si="48"/>
        <v>0</v>
      </c>
      <c r="AN58" s="35">
        <f t="shared" ca="1" si="55"/>
        <v>0</v>
      </c>
      <c r="AO58" s="35">
        <f t="shared" ca="1" si="56"/>
        <v>0</v>
      </c>
      <c r="AP58" s="35">
        <f t="shared" ca="1" si="57"/>
        <v>0</v>
      </c>
      <c r="AQ58" s="35">
        <f t="shared" ca="1" si="58"/>
        <v>0</v>
      </c>
      <c r="AR58" s="35">
        <f t="shared" ca="1" si="59"/>
        <v>0</v>
      </c>
      <c r="AW58" s="14">
        <f t="shared" si="49"/>
        <v>6.0000000000000001E-3</v>
      </c>
      <c r="AX58" s="14">
        <f t="shared" si="50"/>
        <v>1.4999999999999999E-2</v>
      </c>
      <c r="AY58" s="14">
        <f t="shared" si="51"/>
        <v>5.5E-2</v>
      </c>
      <c r="AZ58" s="14" t="e">
        <f t="shared" si="52"/>
        <v>#VALUE!</v>
      </c>
      <c r="BD58" t="str">
        <f t="shared" si="28"/>
        <v>N/A</v>
      </c>
    </row>
    <row r="59" spans="2:56" ht="14.7" outlineLevel="1" thickBot="1">
      <c r="B59" s="29">
        <v>50</v>
      </c>
      <c r="C59" s="373" t="str">
        <f>IF(ISBLANK('1. Portfolio Schedule'!B60),"",IF(OR('1. Portfolio Schedule'!F60="Single Family Let",'1. Portfolio Schedule'!F60="Student Let"),$C$177,IF(OR('1. Portfolio Schedule'!F60="HMO (mandatory licence)",'1. Portfolio Schedule'!F60="HMO (selective licence)",'1. Portfolio Schedule'!F60="HMO (no licence)"),$C$178,IF('1. Portfolio Schedule'!F60=$C$179,$C$179,""))))</f>
        <v/>
      </c>
      <c r="D59" s="374" t="str">
        <f>IF(AND(C59&lt;&gt;$M$165,C59&lt;&gt;$M$166,C59&lt;&gt;$C$179),"",IF('1. Portfolio Schedule'!D60&gt;-1,'1. Portfolio Schedule'!D60,"Unspecified"))</f>
        <v/>
      </c>
      <c r="E59" s="374" t="str">
        <f>IF(AND(C59&lt;&gt;$M$165,C59&lt;&gt;$M$166,C59&lt;&gt;$C$179),"",'1. Portfolio Schedule'!B60)</f>
        <v/>
      </c>
      <c r="F59" s="375" t="str">
        <f>IF(AND(C59&lt;&gt;$M$165,C59&lt;&gt;$M$166,C59&lt;&gt;$C$179),"",'1. Portfolio Schedule'!C60)</f>
        <v/>
      </c>
      <c r="G59" s="375" t="str">
        <f>IF(AND(C59&lt;&gt;$M$165,C59&lt;&gt;$M$166,C59&lt;&gt;$C$179),"",IF('1. Portfolio Schedule'!J60="Individual","Individual",IF('1. Portfolio Schedule'!J60="Ltd Company","Ltd Co","Unspecified")))</f>
        <v/>
      </c>
      <c r="H59" s="376" t="str">
        <f>IF(AND(C59&lt;&gt;$M$165,C59&lt;&gt;$M$166,C59&lt;&gt;$C$179),"",'1. Portfolio Schedule'!K60)</f>
        <v/>
      </c>
      <c r="I59" s="376" t="str">
        <f>IF(AND(C59&lt;&gt;$M$165,C59&lt;&gt;$M$166,C59&lt;&gt;$C$179),"",'1. Portfolio Schedule'!H60)</f>
        <v/>
      </c>
      <c r="J59" s="377">
        <f t="shared" si="25"/>
        <v>0</v>
      </c>
      <c r="K59" s="378" t="str">
        <f>IF(AND(C59&lt;&gt;$M$165,C59&lt;&gt;$M$166,C59&lt;&gt;$C$179),"",'1. Portfolio Schedule'!L60)</f>
        <v/>
      </c>
      <c r="L59" s="379" t="str">
        <f>IF(AND(C59&lt;&gt;$M$165,C59&lt;&gt;$M$166,C59&lt;&gt;$C$179),"",'1. Portfolio Schedule'!M60)</f>
        <v/>
      </c>
      <c r="M59" s="45" t="str">
        <f t="shared" si="36"/>
        <v/>
      </c>
      <c r="N59" s="30">
        <f t="shared" si="37"/>
        <v>0</v>
      </c>
      <c r="O59" s="31" t="str">
        <f t="shared" si="38"/>
        <v/>
      </c>
      <c r="P59" t="s">
        <v>40</v>
      </c>
      <c r="Q59" s="145">
        <f t="shared" ca="1" si="39"/>
        <v>5.5E-2</v>
      </c>
      <c r="R59" s="30">
        <v>1.25</v>
      </c>
      <c r="S59" s="146">
        <f t="shared" ca="1" si="40"/>
        <v>0</v>
      </c>
      <c r="U59" s="33">
        <f t="shared" si="41"/>
        <v>0</v>
      </c>
      <c r="V59" s="33">
        <f t="shared" si="26"/>
        <v>0</v>
      </c>
      <c r="W59" s="33">
        <f t="shared" si="53"/>
        <v>0</v>
      </c>
      <c r="X59" s="33">
        <f t="shared" si="53"/>
        <v>0</v>
      </c>
      <c r="Y59" s="33">
        <f t="shared" si="53"/>
        <v>0</v>
      </c>
      <c r="Z59" s="124"/>
      <c r="AA59" s="41">
        <f t="shared" ca="1" si="42"/>
        <v>0</v>
      </c>
      <c r="AB59" s="42">
        <f t="shared" ca="1" si="43"/>
        <v>0</v>
      </c>
      <c r="AC59" s="43">
        <f t="shared" ca="1" si="44"/>
        <v>0</v>
      </c>
      <c r="AD59" s="43">
        <f t="shared" ca="1" si="45"/>
        <v>0</v>
      </c>
      <c r="AE59" s="43">
        <f t="shared" ca="1" si="46"/>
        <v>0</v>
      </c>
      <c r="AF59" s="44">
        <f t="shared" ca="1" si="47"/>
        <v>0</v>
      </c>
      <c r="AI59" s="38" t="e">
        <f t="shared" si="27"/>
        <v>#VALUE!</v>
      </c>
      <c r="AJ59" s="30">
        <v>1.25</v>
      </c>
      <c r="AK59" s="32" t="e">
        <f t="shared" si="54"/>
        <v>#VALUE!</v>
      </c>
      <c r="AM59" s="34">
        <f t="shared" si="48"/>
        <v>0</v>
      </c>
      <c r="AN59" s="35">
        <f t="shared" ca="1" si="55"/>
        <v>0</v>
      </c>
      <c r="AO59" s="35">
        <f t="shared" ca="1" si="56"/>
        <v>0</v>
      </c>
      <c r="AP59" s="35">
        <f t="shared" ca="1" si="57"/>
        <v>0</v>
      </c>
      <c r="AQ59" s="35">
        <f t="shared" ca="1" si="58"/>
        <v>0</v>
      </c>
      <c r="AR59" s="35">
        <f t="shared" ca="1" si="59"/>
        <v>0</v>
      </c>
      <c r="AW59" s="14">
        <f t="shared" si="49"/>
        <v>6.0000000000000001E-3</v>
      </c>
      <c r="AX59" s="14">
        <f t="shared" si="50"/>
        <v>1.4999999999999999E-2</v>
      </c>
      <c r="AY59" s="14">
        <f t="shared" si="51"/>
        <v>5.5E-2</v>
      </c>
      <c r="AZ59" s="14" t="e">
        <f t="shared" si="52"/>
        <v>#VALUE!</v>
      </c>
      <c r="BD59" t="str">
        <f t="shared" si="28"/>
        <v>N/A</v>
      </c>
    </row>
    <row r="60" spans="2:56" ht="14.7" outlineLevel="1" thickBot="1">
      <c r="B60" s="29">
        <v>51</v>
      </c>
      <c r="C60" s="373" t="str">
        <f>IF(ISBLANK('1. Portfolio Schedule'!B61),"",IF(OR('1. Portfolio Schedule'!F61="Single Family Let",'1. Portfolio Schedule'!F61="Student Let"),$C$177,IF(OR('1. Portfolio Schedule'!F61="HMO (mandatory licence)",'1. Portfolio Schedule'!F61="HMO (selective licence)",'1. Portfolio Schedule'!F61="HMO (no licence)"),$C$178,IF('1. Portfolio Schedule'!F61=$C$179,$C$179,""))))</f>
        <v/>
      </c>
      <c r="D60" s="374" t="str">
        <f>IF(AND(C60&lt;&gt;$M$165,C60&lt;&gt;$M$166,C60&lt;&gt;$C$179),"",IF('1. Portfolio Schedule'!D61&gt;-1,'1. Portfolio Schedule'!D61,"Unspecified"))</f>
        <v/>
      </c>
      <c r="E60" s="374" t="str">
        <f>IF(AND(C60&lt;&gt;$M$165,C60&lt;&gt;$M$166,C60&lt;&gt;$C$179),"",'1. Portfolio Schedule'!B61)</f>
        <v/>
      </c>
      <c r="F60" s="375" t="str">
        <f>IF(AND(C60&lt;&gt;$M$165,C60&lt;&gt;$M$166,C60&lt;&gt;$C$179),"",'1. Portfolio Schedule'!C61)</f>
        <v/>
      </c>
      <c r="G60" s="375" t="str">
        <f>IF(AND(C60&lt;&gt;$M$165,C60&lt;&gt;$M$166,C60&lt;&gt;$C$179),"",IF('1. Portfolio Schedule'!J61="Individual","Individual",IF('1. Portfolio Schedule'!J61="Ltd Company","Ltd Co","Unspecified")))</f>
        <v/>
      </c>
      <c r="H60" s="376" t="str">
        <f>IF(AND(C60&lt;&gt;$M$165,C60&lt;&gt;$M$166,C60&lt;&gt;$C$179),"",'1. Portfolio Schedule'!K61)</f>
        <v/>
      </c>
      <c r="I60" s="376" t="str">
        <f>IF(AND(C60&lt;&gt;$M$165,C60&lt;&gt;$M$166,C60&lt;&gt;$C$179),"",'1. Portfolio Schedule'!H61)</f>
        <v/>
      </c>
      <c r="J60" s="377">
        <f t="shared" si="25"/>
        <v>0</v>
      </c>
      <c r="K60" s="378" t="str">
        <f>IF(AND(C60&lt;&gt;$M$165,C60&lt;&gt;$M$166,C60&lt;&gt;$C$179),"",'1. Portfolio Schedule'!L61)</f>
        <v/>
      </c>
      <c r="L60" s="379" t="str">
        <f>IF(AND(C60&lt;&gt;$M$165,C60&lt;&gt;$M$166,C60&lt;&gt;$C$179),"",'1. Portfolio Schedule'!M61)</f>
        <v/>
      </c>
      <c r="M60" s="45" t="str">
        <f t="shared" si="36"/>
        <v/>
      </c>
      <c r="N60" s="30">
        <f t="shared" si="37"/>
        <v>0</v>
      </c>
      <c r="O60" s="31" t="str">
        <f t="shared" si="38"/>
        <v/>
      </c>
      <c r="P60" t="s">
        <v>40</v>
      </c>
      <c r="Q60" s="145">
        <f t="shared" ca="1" si="39"/>
        <v>5.5E-2</v>
      </c>
      <c r="R60" s="30">
        <v>1.25</v>
      </c>
      <c r="S60" s="146">
        <f t="shared" ca="1" si="40"/>
        <v>0</v>
      </c>
      <c r="U60" s="33">
        <f t="shared" si="41"/>
        <v>0</v>
      </c>
      <c r="V60" s="33">
        <f t="shared" si="26"/>
        <v>0</v>
      </c>
      <c r="W60" s="33">
        <f t="shared" si="53"/>
        <v>0</v>
      </c>
      <c r="X60" s="33">
        <f t="shared" si="53"/>
        <v>0</v>
      </c>
      <c r="Y60" s="33">
        <f t="shared" si="53"/>
        <v>0</v>
      </c>
      <c r="Z60" s="124"/>
      <c r="AA60" s="41">
        <f t="shared" ca="1" si="42"/>
        <v>0</v>
      </c>
      <c r="AB60" s="42">
        <f t="shared" ca="1" si="43"/>
        <v>0</v>
      </c>
      <c r="AC60" s="43">
        <f t="shared" ca="1" si="44"/>
        <v>0</v>
      </c>
      <c r="AD60" s="43">
        <f t="shared" ca="1" si="45"/>
        <v>0</v>
      </c>
      <c r="AE60" s="43">
        <f t="shared" ca="1" si="46"/>
        <v>0</v>
      </c>
      <c r="AF60" s="44">
        <f t="shared" ca="1" si="47"/>
        <v>0</v>
      </c>
      <c r="AI60" s="38" t="e">
        <f t="shared" si="27"/>
        <v>#VALUE!</v>
      </c>
      <c r="AJ60" s="30">
        <v>1.25</v>
      </c>
      <c r="AK60" s="32" t="e">
        <f t="shared" si="54"/>
        <v>#VALUE!</v>
      </c>
      <c r="AM60" s="34">
        <f t="shared" si="48"/>
        <v>0</v>
      </c>
      <c r="AN60" s="35">
        <f t="shared" ca="1" si="55"/>
        <v>0</v>
      </c>
      <c r="AO60" s="35">
        <f t="shared" ca="1" si="56"/>
        <v>0</v>
      </c>
      <c r="AP60" s="35">
        <f t="shared" ca="1" si="57"/>
        <v>0</v>
      </c>
      <c r="AQ60" s="35">
        <f t="shared" ca="1" si="58"/>
        <v>0</v>
      </c>
      <c r="AR60" s="35">
        <f t="shared" ca="1" si="59"/>
        <v>0</v>
      </c>
      <c r="AW60" s="14">
        <f t="shared" si="49"/>
        <v>6.0000000000000001E-3</v>
      </c>
      <c r="AX60" s="14">
        <f t="shared" si="50"/>
        <v>1.4999999999999999E-2</v>
      </c>
      <c r="AY60" s="14">
        <f t="shared" si="51"/>
        <v>5.5E-2</v>
      </c>
      <c r="AZ60" s="14" t="e">
        <f t="shared" si="52"/>
        <v>#VALUE!</v>
      </c>
      <c r="BD60" t="str">
        <f t="shared" si="28"/>
        <v>N/A</v>
      </c>
    </row>
    <row r="61" spans="2:56" ht="14.7" outlineLevel="1" thickBot="1">
      <c r="B61" s="29">
        <v>52</v>
      </c>
      <c r="C61" s="373" t="str">
        <f>IF(ISBLANK('1. Portfolio Schedule'!B62),"",IF(OR('1. Portfolio Schedule'!F62="Single Family Let",'1. Portfolio Schedule'!F62="Student Let"),$C$177,IF(OR('1. Portfolio Schedule'!F62="HMO (mandatory licence)",'1. Portfolio Schedule'!F62="HMO (selective licence)",'1. Portfolio Schedule'!F62="HMO (no licence)"),$C$178,IF('1. Portfolio Schedule'!F62=$C$179,$C$179,""))))</f>
        <v/>
      </c>
      <c r="D61" s="374" t="str">
        <f>IF(AND(C61&lt;&gt;$M$165,C61&lt;&gt;$M$166,C61&lt;&gt;$C$179),"",IF('1. Portfolio Schedule'!D62&gt;-1,'1. Portfolio Schedule'!D62,"Unspecified"))</f>
        <v/>
      </c>
      <c r="E61" s="374" t="str">
        <f>IF(AND(C61&lt;&gt;$M$165,C61&lt;&gt;$M$166,C61&lt;&gt;$C$179),"",'1. Portfolio Schedule'!B62)</f>
        <v/>
      </c>
      <c r="F61" s="375" t="str">
        <f>IF(AND(C61&lt;&gt;$M$165,C61&lt;&gt;$M$166,C61&lt;&gt;$C$179),"",'1. Portfolio Schedule'!C62)</f>
        <v/>
      </c>
      <c r="G61" s="375" t="str">
        <f>IF(AND(C61&lt;&gt;$M$165,C61&lt;&gt;$M$166,C61&lt;&gt;$C$179),"",IF('1. Portfolio Schedule'!J62="Individual","Individual",IF('1. Portfolio Schedule'!J62="Ltd Company","Ltd Co","Unspecified")))</f>
        <v/>
      </c>
      <c r="H61" s="376" t="str">
        <f>IF(AND(C61&lt;&gt;$M$165,C61&lt;&gt;$M$166,C61&lt;&gt;$C$179),"",'1. Portfolio Schedule'!K62)</f>
        <v/>
      </c>
      <c r="I61" s="376" t="str">
        <f>IF(AND(C61&lt;&gt;$M$165,C61&lt;&gt;$M$166,C61&lt;&gt;$C$179),"",'1. Portfolio Schedule'!H62)</f>
        <v/>
      </c>
      <c r="J61" s="377">
        <f t="shared" si="25"/>
        <v>0</v>
      </c>
      <c r="K61" s="378" t="str">
        <f>IF(AND(C61&lt;&gt;$M$165,C61&lt;&gt;$M$166,C61&lt;&gt;$C$179),"",'1. Portfolio Schedule'!L62)</f>
        <v/>
      </c>
      <c r="L61" s="379" t="str">
        <f>IF(AND(C61&lt;&gt;$M$165,C61&lt;&gt;$M$166,C61&lt;&gt;$C$179),"",'1. Portfolio Schedule'!M62)</f>
        <v/>
      </c>
      <c r="M61" s="45" t="str">
        <f t="shared" si="36"/>
        <v/>
      </c>
      <c r="N61" s="30">
        <f t="shared" si="37"/>
        <v>0</v>
      </c>
      <c r="O61" s="31" t="str">
        <f t="shared" si="38"/>
        <v/>
      </c>
      <c r="P61" t="s">
        <v>40</v>
      </c>
      <c r="Q61" s="145">
        <f t="shared" ca="1" si="39"/>
        <v>5.5E-2</v>
      </c>
      <c r="R61" s="30">
        <v>1.25</v>
      </c>
      <c r="S61" s="146">
        <f t="shared" ca="1" si="40"/>
        <v>0</v>
      </c>
      <c r="U61" s="33">
        <f t="shared" si="41"/>
        <v>0</v>
      </c>
      <c r="V61" s="33">
        <f t="shared" si="26"/>
        <v>0</v>
      </c>
      <c r="W61" s="33">
        <f t="shared" si="53"/>
        <v>0</v>
      </c>
      <c r="X61" s="33">
        <f t="shared" si="53"/>
        <v>0</v>
      </c>
      <c r="Y61" s="33">
        <f t="shared" si="53"/>
        <v>0</v>
      </c>
      <c r="Z61" s="124"/>
      <c r="AA61" s="41">
        <f t="shared" ca="1" si="42"/>
        <v>0</v>
      </c>
      <c r="AB61" s="42">
        <f t="shared" ca="1" si="43"/>
        <v>0</v>
      </c>
      <c r="AC61" s="43">
        <f t="shared" ca="1" si="44"/>
        <v>0</v>
      </c>
      <c r="AD61" s="43">
        <f t="shared" ca="1" si="45"/>
        <v>0</v>
      </c>
      <c r="AE61" s="43">
        <f t="shared" ca="1" si="46"/>
        <v>0</v>
      </c>
      <c r="AF61" s="44">
        <f t="shared" ca="1" si="47"/>
        <v>0</v>
      </c>
      <c r="AI61" s="38" t="e">
        <f t="shared" si="27"/>
        <v>#VALUE!</v>
      </c>
      <c r="AJ61" s="30">
        <v>1.25</v>
      </c>
      <c r="AK61" s="32" t="e">
        <f t="shared" si="54"/>
        <v>#VALUE!</v>
      </c>
      <c r="AM61" s="34">
        <f t="shared" si="48"/>
        <v>0</v>
      </c>
      <c r="AN61" s="35">
        <f t="shared" ca="1" si="55"/>
        <v>0</v>
      </c>
      <c r="AO61" s="35">
        <f t="shared" ca="1" si="56"/>
        <v>0</v>
      </c>
      <c r="AP61" s="35">
        <f t="shared" ca="1" si="57"/>
        <v>0</v>
      </c>
      <c r="AQ61" s="35">
        <f t="shared" ca="1" si="58"/>
        <v>0</v>
      </c>
      <c r="AR61" s="35">
        <f t="shared" ca="1" si="59"/>
        <v>0</v>
      </c>
      <c r="AW61" s="14">
        <f t="shared" si="49"/>
        <v>6.0000000000000001E-3</v>
      </c>
      <c r="AX61" s="14">
        <f t="shared" si="50"/>
        <v>1.4999999999999999E-2</v>
      </c>
      <c r="AY61" s="14">
        <f t="shared" si="51"/>
        <v>5.5E-2</v>
      </c>
      <c r="AZ61" s="14" t="e">
        <f t="shared" si="52"/>
        <v>#VALUE!</v>
      </c>
      <c r="BD61" t="str">
        <f t="shared" si="28"/>
        <v>N/A</v>
      </c>
    </row>
    <row r="62" spans="2:56" ht="14.7" outlineLevel="1" thickBot="1">
      <c r="B62" s="29">
        <v>53</v>
      </c>
      <c r="C62" s="373" t="str">
        <f>IF(ISBLANK('1. Portfolio Schedule'!B63),"",IF(OR('1. Portfolio Schedule'!F63="Single Family Let",'1. Portfolio Schedule'!F63="Student Let"),$C$177,IF(OR('1. Portfolio Schedule'!F63="HMO (mandatory licence)",'1. Portfolio Schedule'!F63="HMO (selective licence)",'1. Portfolio Schedule'!F63="HMO (no licence)"),$C$178,IF('1. Portfolio Schedule'!F63=$C$179,$C$179,""))))</f>
        <v/>
      </c>
      <c r="D62" s="374" t="str">
        <f>IF(AND(C62&lt;&gt;$M$165,C62&lt;&gt;$M$166,C62&lt;&gt;$C$179),"",IF('1. Portfolio Schedule'!D63&gt;-1,'1. Portfolio Schedule'!D63,"Unspecified"))</f>
        <v/>
      </c>
      <c r="E62" s="374" t="str">
        <f>IF(AND(C62&lt;&gt;$M$165,C62&lt;&gt;$M$166,C62&lt;&gt;$C$179),"",'1. Portfolio Schedule'!B63)</f>
        <v/>
      </c>
      <c r="F62" s="375" t="str">
        <f>IF(AND(C62&lt;&gt;$M$165,C62&lt;&gt;$M$166,C62&lt;&gt;$C$179),"",'1. Portfolio Schedule'!C63)</f>
        <v/>
      </c>
      <c r="G62" s="375" t="str">
        <f>IF(AND(C62&lt;&gt;$M$165,C62&lt;&gt;$M$166,C62&lt;&gt;$C$179),"",IF('1. Portfolio Schedule'!J63="Individual","Individual",IF('1. Portfolio Schedule'!J63="Ltd Company","Ltd Co","Unspecified")))</f>
        <v/>
      </c>
      <c r="H62" s="376" t="str">
        <f>IF(AND(C62&lt;&gt;$M$165,C62&lt;&gt;$M$166,C62&lt;&gt;$C$179),"",'1. Portfolio Schedule'!K63)</f>
        <v/>
      </c>
      <c r="I62" s="376" t="str">
        <f>IF(AND(C62&lt;&gt;$M$165,C62&lt;&gt;$M$166,C62&lt;&gt;$C$179),"",'1. Portfolio Schedule'!H63)</f>
        <v/>
      </c>
      <c r="J62" s="377">
        <f t="shared" si="25"/>
        <v>0</v>
      </c>
      <c r="K62" s="378" t="str">
        <f>IF(AND(C62&lt;&gt;$M$165,C62&lt;&gt;$M$166,C62&lt;&gt;$C$179),"",'1. Portfolio Schedule'!L63)</f>
        <v/>
      </c>
      <c r="L62" s="379" t="str">
        <f>IF(AND(C62&lt;&gt;$M$165,C62&lt;&gt;$M$166,C62&lt;&gt;$C$179),"",'1. Portfolio Schedule'!M63)</f>
        <v/>
      </c>
      <c r="M62" s="45" t="str">
        <f t="shared" si="36"/>
        <v/>
      </c>
      <c r="N62" s="30">
        <f t="shared" si="37"/>
        <v>0</v>
      </c>
      <c r="O62" s="31" t="str">
        <f t="shared" si="38"/>
        <v/>
      </c>
      <c r="P62" t="s">
        <v>40</v>
      </c>
      <c r="Q62" s="145">
        <f t="shared" ca="1" si="39"/>
        <v>5.5E-2</v>
      </c>
      <c r="R62" s="30">
        <v>1.25</v>
      </c>
      <c r="S62" s="146">
        <f t="shared" ca="1" si="40"/>
        <v>0</v>
      </c>
      <c r="U62" s="33">
        <f t="shared" si="41"/>
        <v>0</v>
      </c>
      <c r="V62" s="33">
        <f t="shared" si="26"/>
        <v>0</v>
      </c>
      <c r="W62" s="33">
        <f t="shared" si="53"/>
        <v>0</v>
      </c>
      <c r="X62" s="33">
        <f t="shared" si="53"/>
        <v>0</v>
      </c>
      <c r="Y62" s="33">
        <f t="shared" si="53"/>
        <v>0</v>
      </c>
      <c r="Z62" s="124"/>
      <c r="AA62" s="41">
        <f t="shared" ca="1" si="42"/>
        <v>0</v>
      </c>
      <c r="AB62" s="42">
        <f t="shared" ca="1" si="43"/>
        <v>0</v>
      </c>
      <c r="AC62" s="43">
        <f t="shared" ca="1" si="44"/>
        <v>0</v>
      </c>
      <c r="AD62" s="43">
        <f t="shared" ca="1" si="45"/>
        <v>0</v>
      </c>
      <c r="AE62" s="43">
        <f t="shared" ca="1" si="46"/>
        <v>0</v>
      </c>
      <c r="AF62" s="44">
        <f t="shared" ca="1" si="47"/>
        <v>0</v>
      </c>
      <c r="AI62" s="38" t="e">
        <f t="shared" si="27"/>
        <v>#VALUE!</v>
      </c>
      <c r="AJ62" s="30">
        <v>1.25</v>
      </c>
      <c r="AK62" s="32" t="e">
        <f t="shared" si="54"/>
        <v>#VALUE!</v>
      </c>
      <c r="AM62" s="34">
        <f t="shared" si="48"/>
        <v>0</v>
      </c>
      <c r="AN62" s="35">
        <f t="shared" ca="1" si="55"/>
        <v>0</v>
      </c>
      <c r="AO62" s="35">
        <f t="shared" ca="1" si="56"/>
        <v>0</v>
      </c>
      <c r="AP62" s="35">
        <f t="shared" ca="1" si="57"/>
        <v>0</v>
      </c>
      <c r="AQ62" s="35">
        <f t="shared" ca="1" si="58"/>
        <v>0</v>
      </c>
      <c r="AR62" s="35">
        <f t="shared" ca="1" si="59"/>
        <v>0</v>
      </c>
      <c r="AW62" s="14">
        <f t="shared" si="49"/>
        <v>6.0000000000000001E-3</v>
      </c>
      <c r="AX62" s="14">
        <f t="shared" si="50"/>
        <v>1.4999999999999999E-2</v>
      </c>
      <c r="AY62" s="14">
        <f t="shared" si="51"/>
        <v>5.5E-2</v>
      </c>
      <c r="AZ62" s="14" t="e">
        <f t="shared" si="52"/>
        <v>#VALUE!</v>
      </c>
      <c r="BD62" t="str">
        <f t="shared" si="28"/>
        <v>N/A</v>
      </c>
    </row>
    <row r="63" spans="2:56" ht="14.7" outlineLevel="1" thickBot="1">
      <c r="B63" s="29">
        <v>54</v>
      </c>
      <c r="C63" s="373" t="str">
        <f>IF(ISBLANK('1. Portfolio Schedule'!B64),"",IF(OR('1. Portfolio Schedule'!F64="Single Family Let",'1. Portfolio Schedule'!F64="Student Let"),$C$177,IF(OR('1. Portfolio Schedule'!F64="HMO (mandatory licence)",'1. Portfolio Schedule'!F64="HMO (selective licence)",'1. Portfolio Schedule'!F64="HMO (no licence)"),$C$178,IF('1. Portfolio Schedule'!F64=$C$179,$C$179,""))))</f>
        <v/>
      </c>
      <c r="D63" s="374" t="str">
        <f>IF(AND(C63&lt;&gt;$M$165,C63&lt;&gt;$M$166,C63&lt;&gt;$C$179),"",IF('1. Portfolio Schedule'!D64&gt;-1,'1. Portfolio Schedule'!D64,"Unspecified"))</f>
        <v/>
      </c>
      <c r="E63" s="374" t="str">
        <f>IF(AND(C63&lt;&gt;$M$165,C63&lt;&gt;$M$166,C63&lt;&gt;$C$179),"",'1. Portfolio Schedule'!B64)</f>
        <v/>
      </c>
      <c r="F63" s="375" t="str">
        <f>IF(AND(C63&lt;&gt;$M$165,C63&lt;&gt;$M$166,C63&lt;&gt;$C$179),"",'1. Portfolio Schedule'!C64)</f>
        <v/>
      </c>
      <c r="G63" s="375" t="str">
        <f>IF(AND(C63&lt;&gt;$M$165,C63&lt;&gt;$M$166,C63&lt;&gt;$C$179),"",IF('1. Portfolio Schedule'!J64="Individual","Individual",IF('1. Portfolio Schedule'!J64="Ltd Company","Ltd Co","Unspecified")))</f>
        <v/>
      </c>
      <c r="H63" s="376" t="str">
        <f>IF(AND(C63&lt;&gt;$M$165,C63&lt;&gt;$M$166,C63&lt;&gt;$C$179),"",'1. Portfolio Schedule'!K64)</f>
        <v/>
      </c>
      <c r="I63" s="376" t="str">
        <f>IF(AND(C63&lt;&gt;$M$165,C63&lt;&gt;$M$166,C63&lt;&gt;$C$179),"",'1. Portfolio Schedule'!H64)</f>
        <v/>
      </c>
      <c r="J63" s="377">
        <f t="shared" si="25"/>
        <v>0</v>
      </c>
      <c r="K63" s="378" t="str">
        <f>IF(AND(C63&lt;&gt;$M$165,C63&lt;&gt;$M$166,C63&lt;&gt;$C$179),"",'1. Portfolio Schedule'!L64)</f>
        <v/>
      </c>
      <c r="L63" s="379" t="str">
        <f>IF(AND(C63&lt;&gt;$M$165,C63&lt;&gt;$M$166,C63&lt;&gt;$C$179),"",'1. Portfolio Schedule'!M64)</f>
        <v/>
      </c>
      <c r="M63" s="45" t="str">
        <f t="shared" si="36"/>
        <v/>
      </c>
      <c r="N63" s="30">
        <f t="shared" si="37"/>
        <v>0</v>
      </c>
      <c r="O63" s="31" t="str">
        <f t="shared" si="38"/>
        <v/>
      </c>
      <c r="P63" t="s">
        <v>40</v>
      </c>
      <c r="Q63" s="145">
        <f t="shared" ca="1" si="39"/>
        <v>5.5E-2</v>
      </c>
      <c r="R63" s="30">
        <v>1.25</v>
      </c>
      <c r="S63" s="146">
        <f t="shared" ca="1" si="40"/>
        <v>0</v>
      </c>
      <c r="U63" s="33">
        <f t="shared" si="41"/>
        <v>0</v>
      </c>
      <c r="V63" s="33">
        <f t="shared" si="26"/>
        <v>0</v>
      </c>
      <c r="W63" s="33">
        <f t="shared" si="53"/>
        <v>0</v>
      </c>
      <c r="X63" s="33">
        <f t="shared" si="53"/>
        <v>0</v>
      </c>
      <c r="Y63" s="33">
        <f t="shared" si="53"/>
        <v>0</v>
      </c>
      <c r="Z63" s="124"/>
      <c r="AA63" s="41">
        <f t="shared" ca="1" si="42"/>
        <v>0</v>
      </c>
      <c r="AB63" s="42">
        <f t="shared" ca="1" si="43"/>
        <v>0</v>
      </c>
      <c r="AC63" s="43">
        <f t="shared" ca="1" si="44"/>
        <v>0</v>
      </c>
      <c r="AD63" s="43">
        <f t="shared" ca="1" si="45"/>
        <v>0</v>
      </c>
      <c r="AE63" s="43">
        <f t="shared" ca="1" si="46"/>
        <v>0</v>
      </c>
      <c r="AF63" s="44">
        <f t="shared" ca="1" si="47"/>
        <v>0</v>
      </c>
      <c r="AI63" s="38" t="e">
        <f t="shared" si="27"/>
        <v>#VALUE!</v>
      </c>
      <c r="AJ63" s="30">
        <v>1.25</v>
      </c>
      <c r="AK63" s="32" t="e">
        <f t="shared" si="54"/>
        <v>#VALUE!</v>
      </c>
      <c r="AM63" s="34">
        <f t="shared" si="48"/>
        <v>0</v>
      </c>
      <c r="AN63" s="35">
        <f t="shared" ca="1" si="55"/>
        <v>0</v>
      </c>
      <c r="AO63" s="35">
        <f t="shared" ca="1" si="56"/>
        <v>0</v>
      </c>
      <c r="AP63" s="35">
        <f t="shared" ca="1" si="57"/>
        <v>0</v>
      </c>
      <c r="AQ63" s="35">
        <f t="shared" ca="1" si="58"/>
        <v>0</v>
      </c>
      <c r="AR63" s="35">
        <f t="shared" ca="1" si="59"/>
        <v>0</v>
      </c>
      <c r="AW63" s="14">
        <f t="shared" si="49"/>
        <v>6.0000000000000001E-3</v>
      </c>
      <c r="AX63" s="14">
        <f t="shared" si="50"/>
        <v>1.4999999999999999E-2</v>
      </c>
      <c r="AY63" s="14">
        <f t="shared" si="51"/>
        <v>5.5E-2</v>
      </c>
      <c r="AZ63" s="14" t="e">
        <f t="shared" si="52"/>
        <v>#VALUE!</v>
      </c>
      <c r="BD63" t="str">
        <f t="shared" si="28"/>
        <v>N/A</v>
      </c>
    </row>
    <row r="64" spans="2:56" ht="14.7" outlineLevel="1" thickBot="1">
      <c r="B64" s="29">
        <v>55</v>
      </c>
      <c r="C64" s="373" t="str">
        <f>IF(ISBLANK('1. Portfolio Schedule'!B65),"",IF(OR('1. Portfolio Schedule'!F65="Single Family Let",'1. Portfolio Schedule'!F65="Student Let"),$C$177,IF(OR('1. Portfolio Schedule'!F65="HMO (mandatory licence)",'1. Portfolio Schedule'!F65="HMO (selective licence)",'1. Portfolio Schedule'!F65="HMO (no licence)"),$C$178,IF('1. Portfolio Schedule'!F65=$C$179,$C$179,""))))</f>
        <v/>
      </c>
      <c r="D64" s="374" t="str">
        <f>IF(AND(C64&lt;&gt;$M$165,C64&lt;&gt;$M$166,C64&lt;&gt;$C$179),"",IF('1. Portfolio Schedule'!D65&gt;-1,'1. Portfolio Schedule'!D65,"Unspecified"))</f>
        <v/>
      </c>
      <c r="E64" s="374" t="str">
        <f>IF(AND(C64&lt;&gt;$M$165,C64&lt;&gt;$M$166,C64&lt;&gt;$C$179),"",'1. Portfolio Schedule'!B65)</f>
        <v/>
      </c>
      <c r="F64" s="375" t="str">
        <f>IF(AND(C64&lt;&gt;$M$165,C64&lt;&gt;$M$166,C64&lt;&gt;$C$179),"",'1. Portfolio Schedule'!C65)</f>
        <v/>
      </c>
      <c r="G64" s="375" t="str">
        <f>IF(AND(C64&lt;&gt;$M$165,C64&lt;&gt;$M$166,C64&lt;&gt;$C$179),"",IF('1. Portfolio Schedule'!J65="Individual","Individual",IF('1. Portfolio Schedule'!J65="Ltd Company","Ltd Co","Unspecified")))</f>
        <v/>
      </c>
      <c r="H64" s="376" t="str">
        <f>IF(AND(C64&lt;&gt;$M$165,C64&lt;&gt;$M$166,C64&lt;&gt;$C$179),"",'1. Portfolio Schedule'!K65)</f>
        <v/>
      </c>
      <c r="I64" s="376" t="str">
        <f>IF(AND(C64&lt;&gt;$M$165,C64&lt;&gt;$M$166,C64&lt;&gt;$C$179),"",'1. Portfolio Schedule'!H65)</f>
        <v/>
      </c>
      <c r="J64" s="377">
        <f t="shared" si="25"/>
        <v>0</v>
      </c>
      <c r="K64" s="378" t="str">
        <f>IF(AND(C64&lt;&gt;$M$165,C64&lt;&gt;$M$166,C64&lt;&gt;$C$179),"",'1. Portfolio Schedule'!L65)</f>
        <v/>
      </c>
      <c r="L64" s="379" t="str">
        <f>IF(AND(C64&lt;&gt;$M$165,C64&lt;&gt;$M$166,C64&lt;&gt;$C$179),"",'1. Portfolio Schedule'!M65)</f>
        <v/>
      </c>
      <c r="M64" s="45" t="str">
        <f t="shared" si="36"/>
        <v/>
      </c>
      <c r="N64" s="30">
        <f t="shared" si="37"/>
        <v>0</v>
      </c>
      <c r="O64" s="31" t="str">
        <f t="shared" si="38"/>
        <v/>
      </c>
      <c r="P64" t="s">
        <v>40</v>
      </c>
      <c r="Q64" s="145">
        <f t="shared" ca="1" si="39"/>
        <v>5.5E-2</v>
      </c>
      <c r="R64" s="30">
        <v>1.25</v>
      </c>
      <c r="S64" s="146">
        <f t="shared" ca="1" si="40"/>
        <v>0</v>
      </c>
      <c r="U64" s="33">
        <f t="shared" si="41"/>
        <v>0</v>
      </c>
      <c r="V64" s="33">
        <f t="shared" si="26"/>
        <v>0</v>
      </c>
      <c r="W64" s="33">
        <f t="shared" si="53"/>
        <v>0</v>
      </c>
      <c r="X64" s="33">
        <f t="shared" si="53"/>
        <v>0</v>
      </c>
      <c r="Y64" s="33">
        <f t="shared" si="53"/>
        <v>0</v>
      </c>
      <c r="Z64" s="124"/>
      <c r="AA64" s="41">
        <f t="shared" ca="1" si="42"/>
        <v>0</v>
      </c>
      <c r="AB64" s="42">
        <f t="shared" ca="1" si="43"/>
        <v>0</v>
      </c>
      <c r="AC64" s="43">
        <f t="shared" ca="1" si="44"/>
        <v>0</v>
      </c>
      <c r="AD64" s="43">
        <f t="shared" ca="1" si="45"/>
        <v>0</v>
      </c>
      <c r="AE64" s="43">
        <f t="shared" ca="1" si="46"/>
        <v>0</v>
      </c>
      <c r="AF64" s="44">
        <f t="shared" ca="1" si="47"/>
        <v>0</v>
      </c>
      <c r="AI64" s="38" t="e">
        <f t="shared" si="27"/>
        <v>#VALUE!</v>
      </c>
      <c r="AJ64" s="30">
        <v>1.25</v>
      </c>
      <c r="AK64" s="32" t="e">
        <f t="shared" si="54"/>
        <v>#VALUE!</v>
      </c>
      <c r="AM64" s="34">
        <f t="shared" si="48"/>
        <v>0</v>
      </c>
      <c r="AN64" s="35">
        <f t="shared" ca="1" si="55"/>
        <v>0</v>
      </c>
      <c r="AO64" s="35">
        <f t="shared" ca="1" si="56"/>
        <v>0</v>
      </c>
      <c r="AP64" s="35">
        <f t="shared" ca="1" si="57"/>
        <v>0</v>
      </c>
      <c r="AQ64" s="35">
        <f t="shared" ca="1" si="58"/>
        <v>0</v>
      </c>
      <c r="AR64" s="35">
        <f t="shared" ca="1" si="59"/>
        <v>0</v>
      </c>
      <c r="AW64" s="14">
        <f t="shared" si="49"/>
        <v>6.0000000000000001E-3</v>
      </c>
      <c r="AX64" s="14">
        <f t="shared" si="50"/>
        <v>1.4999999999999999E-2</v>
      </c>
      <c r="AY64" s="14">
        <f t="shared" si="51"/>
        <v>5.5E-2</v>
      </c>
      <c r="AZ64" s="14" t="e">
        <f t="shared" si="52"/>
        <v>#VALUE!</v>
      </c>
      <c r="BD64" t="str">
        <f t="shared" si="28"/>
        <v>N/A</v>
      </c>
    </row>
    <row r="65" spans="2:56" ht="14.7" outlineLevel="1" thickBot="1">
      <c r="B65" s="29">
        <v>56</v>
      </c>
      <c r="C65" s="373" t="str">
        <f>IF(ISBLANK('1. Portfolio Schedule'!B66),"",IF(OR('1. Portfolio Schedule'!F66="Single Family Let",'1. Portfolio Schedule'!F66="Student Let"),$C$177,IF(OR('1. Portfolio Schedule'!F66="HMO (mandatory licence)",'1. Portfolio Schedule'!F66="HMO (selective licence)",'1. Portfolio Schedule'!F66="HMO (no licence)"),$C$178,IF('1. Portfolio Schedule'!F66=$C$179,$C$179,""))))</f>
        <v/>
      </c>
      <c r="D65" s="374" t="str">
        <f>IF(AND(C65&lt;&gt;$M$165,C65&lt;&gt;$M$166,C65&lt;&gt;$C$179),"",IF('1. Portfolio Schedule'!D66&gt;-1,'1. Portfolio Schedule'!D66,"Unspecified"))</f>
        <v/>
      </c>
      <c r="E65" s="374" t="str">
        <f>IF(AND(C65&lt;&gt;$M$165,C65&lt;&gt;$M$166,C65&lt;&gt;$C$179),"",'1. Portfolio Schedule'!B66)</f>
        <v/>
      </c>
      <c r="F65" s="375" t="str">
        <f>IF(AND(C65&lt;&gt;$M$165,C65&lt;&gt;$M$166,C65&lt;&gt;$C$179),"",'1. Portfolio Schedule'!C66)</f>
        <v/>
      </c>
      <c r="G65" s="375" t="str">
        <f>IF(AND(C65&lt;&gt;$M$165,C65&lt;&gt;$M$166,C65&lt;&gt;$C$179),"",IF('1. Portfolio Schedule'!J66="Individual","Individual",IF('1. Portfolio Schedule'!J66="Ltd Company","Ltd Co","Unspecified")))</f>
        <v/>
      </c>
      <c r="H65" s="376" t="str">
        <f>IF(AND(C65&lt;&gt;$M$165,C65&lt;&gt;$M$166,C65&lt;&gt;$C$179),"",'1. Portfolio Schedule'!K66)</f>
        <v/>
      </c>
      <c r="I65" s="376" t="str">
        <f>IF(AND(C65&lt;&gt;$M$165,C65&lt;&gt;$M$166,C65&lt;&gt;$C$179),"",'1. Portfolio Schedule'!H66)</f>
        <v/>
      </c>
      <c r="J65" s="377">
        <f t="shared" si="25"/>
        <v>0</v>
      </c>
      <c r="K65" s="378" t="str">
        <f>IF(AND(C65&lt;&gt;$M$165,C65&lt;&gt;$M$166,C65&lt;&gt;$C$179),"",'1. Portfolio Schedule'!L66)</f>
        <v/>
      </c>
      <c r="L65" s="379" t="str">
        <f>IF(AND(C65&lt;&gt;$M$165,C65&lt;&gt;$M$166,C65&lt;&gt;$C$179),"",'1. Portfolio Schedule'!M66)</f>
        <v/>
      </c>
      <c r="M65" s="45" t="str">
        <f t="shared" si="36"/>
        <v/>
      </c>
      <c r="N65" s="30">
        <f t="shared" si="37"/>
        <v>0</v>
      </c>
      <c r="O65" s="31" t="str">
        <f t="shared" si="38"/>
        <v/>
      </c>
      <c r="P65" t="s">
        <v>40</v>
      </c>
      <c r="Q65" s="145">
        <f t="shared" ca="1" si="39"/>
        <v>5.5E-2</v>
      </c>
      <c r="R65" s="30">
        <v>1.25</v>
      </c>
      <c r="S65" s="146">
        <f t="shared" ca="1" si="40"/>
        <v>0</v>
      </c>
      <c r="U65" s="33">
        <f t="shared" si="41"/>
        <v>0</v>
      </c>
      <c r="V65" s="33">
        <f t="shared" si="26"/>
        <v>0</v>
      </c>
      <c r="W65" s="33">
        <f t="shared" si="53"/>
        <v>0</v>
      </c>
      <c r="X65" s="33">
        <f t="shared" si="53"/>
        <v>0</v>
      </c>
      <c r="Y65" s="33">
        <f t="shared" si="53"/>
        <v>0</v>
      </c>
      <c r="Z65" s="124"/>
      <c r="AA65" s="41">
        <f t="shared" ca="1" si="42"/>
        <v>0</v>
      </c>
      <c r="AB65" s="42">
        <f t="shared" ca="1" si="43"/>
        <v>0</v>
      </c>
      <c r="AC65" s="43">
        <f t="shared" ca="1" si="44"/>
        <v>0</v>
      </c>
      <c r="AD65" s="43">
        <f t="shared" ca="1" si="45"/>
        <v>0</v>
      </c>
      <c r="AE65" s="43">
        <f t="shared" ca="1" si="46"/>
        <v>0</v>
      </c>
      <c r="AF65" s="44">
        <f t="shared" ca="1" si="47"/>
        <v>0</v>
      </c>
      <c r="AI65" s="38" t="e">
        <f t="shared" si="27"/>
        <v>#VALUE!</v>
      </c>
      <c r="AJ65" s="30">
        <v>1.25</v>
      </c>
      <c r="AK65" s="32" t="e">
        <f t="shared" si="54"/>
        <v>#VALUE!</v>
      </c>
      <c r="AM65" s="34">
        <f t="shared" si="48"/>
        <v>0</v>
      </c>
      <c r="AN65" s="35">
        <f t="shared" ca="1" si="55"/>
        <v>0</v>
      </c>
      <c r="AO65" s="35">
        <f t="shared" ca="1" si="56"/>
        <v>0</v>
      </c>
      <c r="AP65" s="35">
        <f t="shared" ca="1" si="57"/>
        <v>0</v>
      </c>
      <c r="AQ65" s="35">
        <f t="shared" ca="1" si="58"/>
        <v>0</v>
      </c>
      <c r="AR65" s="35">
        <f t="shared" ca="1" si="59"/>
        <v>0</v>
      </c>
      <c r="AW65" s="14">
        <f t="shared" si="49"/>
        <v>6.0000000000000001E-3</v>
      </c>
      <c r="AX65" s="14">
        <f t="shared" si="50"/>
        <v>1.4999999999999999E-2</v>
      </c>
      <c r="AY65" s="14">
        <f t="shared" si="51"/>
        <v>5.5E-2</v>
      </c>
      <c r="AZ65" s="14" t="e">
        <f t="shared" si="52"/>
        <v>#VALUE!</v>
      </c>
      <c r="BD65" t="str">
        <f t="shared" si="28"/>
        <v>N/A</v>
      </c>
    </row>
    <row r="66" spans="2:56" ht="14.7" outlineLevel="1" thickBot="1">
      <c r="B66" s="29">
        <v>57</v>
      </c>
      <c r="C66" s="373" t="str">
        <f>IF(ISBLANK('1. Portfolio Schedule'!B67),"",IF(OR('1. Portfolio Schedule'!F67="Single Family Let",'1. Portfolio Schedule'!F67="Student Let"),$C$177,IF(OR('1. Portfolio Schedule'!F67="HMO (mandatory licence)",'1. Portfolio Schedule'!F67="HMO (selective licence)",'1. Portfolio Schedule'!F67="HMO (no licence)"),$C$178,IF('1. Portfolio Schedule'!F67=$C$179,$C$179,""))))</f>
        <v/>
      </c>
      <c r="D66" s="374" t="str">
        <f>IF(AND(C66&lt;&gt;$M$165,C66&lt;&gt;$M$166,C66&lt;&gt;$C$179),"",IF('1. Portfolio Schedule'!D67&gt;-1,'1. Portfolio Schedule'!D67,"Unspecified"))</f>
        <v/>
      </c>
      <c r="E66" s="374" t="str">
        <f>IF(AND(C66&lt;&gt;$M$165,C66&lt;&gt;$M$166,C66&lt;&gt;$C$179),"",'1. Portfolio Schedule'!B67)</f>
        <v/>
      </c>
      <c r="F66" s="375" t="str">
        <f>IF(AND(C66&lt;&gt;$M$165,C66&lt;&gt;$M$166,C66&lt;&gt;$C$179),"",'1. Portfolio Schedule'!C67)</f>
        <v/>
      </c>
      <c r="G66" s="375" t="str">
        <f>IF(AND(C66&lt;&gt;$M$165,C66&lt;&gt;$M$166,C66&lt;&gt;$C$179),"",IF('1. Portfolio Schedule'!J67="Individual","Individual",IF('1. Portfolio Schedule'!J67="Ltd Company","Ltd Co","Unspecified")))</f>
        <v/>
      </c>
      <c r="H66" s="376" t="str">
        <f>IF(AND(C66&lt;&gt;$M$165,C66&lt;&gt;$M$166,C66&lt;&gt;$C$179),"",'1. Portfolio Schedule'!K67)</f>
        <v/>
      </c>
      <c r="I66" s="376" t="str">
        <f>IF(AND(C66&lt;&gt;$M$165,C66&lt;&gt;$M$166,C66&lt;&gt;$C$179),"",'1. Portfolio Schedule'!H67)</f>
        <v/>
      </c>
      <c r="J66" s="377">
        <f t="shared" si="25"/>
        <v>0</v>
      </c>
      <c r="K66" s="378" t="str">
        <f>IF(AND(C66&lt;&gt;$M$165,C66&lt;&gt;$M$166,C66&lt;&gt;$C$179),"",'1. Portfolio Schedule'!L67)</f>
        <v/>
      </c>
      <c r="L66" s="379" t="str">
        <f>IF(AND(C66&lt;&gt;$M$165,C66&lt;&gt;$M$166,C66&lt;&gt;$C$179),"",'1. Portfolio Schedule'!M67)</f>
        <v/>
      </c>
      <c r="M66" s="45" t="str">
        <f t="shared" si="36"/>
        <v/>
      </c>
      <c r="N66" s="30">
        <f t="shared" si="37"/>
        <v>0</v>
      </c>
      <c r="O66" s="31" t="str">
        <f t="shared" si="38"/>
        <v/>
      </c>
      <c r="P66" t="s">
        <v>40</v>
      </c>
      <c r="Q66" s="145">
        <f t="shared" ca="1" si="39"/>
        <v>5.5E-2</v>
      </c>
      <c r="R66" s="30">
        <v>1.25</v>
      </c>
      <c r="S66" s="146">
        <f t="shared" ca="1" si="40"/>
        <v>0</v>
      </c>
      <c r="U66" s="33">
        <f t="shared" si="41"/>
        <v>0</v>
      </c>
      <c r="V66" s="33">
        <f t="shared" si="26"/>
        <v>0</v>
      </c>
      <c r="W66" s="33">
        <f t="shared" si="53"/>
        <v>0</v>
      </c>
      <c r="X66" s="33">
        <f t="shared" si="53"/>
        <v>0</v>
      </c>
      <c r="Y66" s="33">
        <f t="shared" si="53"/>
        <v>0</v>
      </c>
      <c r="Z66" s="124"/>
      <c r="AA66" s="41">
        <f t="shared" ca="1" si="42"/>
        <v>0</v>
      </c>
      <c r="AB66" s="42">
        <f t="shared" ca="1" si="43"/>
        <v>0</v>
      </c>
      <c r="AC66" s="43">
        <f t="shared" ca="1" si="44"/>
        <v>0</v>
      </c>
      <c r="AD66" s="43">
        <f t="shared" ca="1" si="45"/>
        <v>0</v>
      </c>
      <c r="AE66" s="43">
        <f t="shared" ca="1" si="46"/>
        <v>0</v>
      </c>
      <c r="AF66" s="44">
        <f t="shared" ca="1" si="47"/>
        <v>0</v>
      </c>
      <c r="AI66" s="38" t="e">
        <f t="shared" si="27"/>
        <v>#VALUE!</v>
      </c>
      <c r="AJ66" s="30">
        <v>1.25</v>
      </c>
      <c r="AK66" s="32" t="e">
        <f t="shared" si="54"/>
        <v>#VALUE!</v>
      </c>
      <c r="AM66" s="34">
        <f t="shared" si="48"/>
        <v>0</v>
      </c>
      <c r="AN66" s="35">
        <f t="shared" ca="1" si="55"/>
        <v>0</v>
      </c>
      <c r="AO66" s="35">
        <f t="shared" ca="1" si="56"/>
        <v>0</v>
      </c>
      <c r="AP66" s="35">
        <f t="shared" ca="1" si="57"/>
        <v>0</v>
      </c>
      <c r="AQ66" s="35">
        <f t="shared" ca="1" si="58"/>
        <v>0</v>
      </c>
      <c r="AR66" s="35">
        <f t="shared" ca="1" si="59"/>
        <v>0</v>
      </c>
      <c r="AW66" s="14">
        <f t="shared" si="49"/>
        <v>6.0000000000000001E-3</v>
      </c>
      <c r="AX66" s="14">
        <f t="shared" si="50"/>
        <v>1.4999999999999999E-2</v>
      </c>
      <c r="AY66" s="14">
        <f t="shared" si="51"/>
        <v>5.5E-2</v>
      </c>
      <c r="AZ66" s="14" t="e">
        <f t="shared" si="52"/>
        <v>#VALUE!</v>
      </c>
      <c r="BD66" t="str">
        <f t="shared" si="28"/>
        <v>N/A</v>
      </c>
    </row>
    <row r="67" spans="2:56" ht="14.7" outlineLevel="1" thickBot="1">
      <c r="B67" s="29">
        <v>58</v>
      </c>
      <c r="C67" s="373" t="str">
        <f>IF(ISBLANK('1. Portfolio Schedule'!B68),"",IF(OR('1. Portfolio Schedule'!F68="Single Family Let",'1. Portfolio Schedule'!F68="Student Let"),$C$177,IF(OR('1. Portfolio Schedule'!F68="HMO (mandatory licence)",'1. Portfolio Schedule'!F68="HMO (selective licence)",'1. Portfolio Schedule'!F68="HMO (no licence)"),$C$178,IF('1. Portfolio Schedule'!F68=$C$179,$C$179,""))))</f>
        <v/>
      </c>
      <c r="D67" s="374" t="str">
        <f>IF(AND(C67&lt;&gt;$M$165,C67&lt;&gt;$M$166,C67&lt;&gt;$C$179),"",IF('1. Portfolio Schedule'!D68&gt;-1,'1. Portfolio Schedule'!D68,"Unspecified"))</f>
        <v/>
      </c>
      <c r="E67" s="374" t="str">
        <f>IF(AND(C67&lt;&gt;$M$165,C67&lt;&gt;$M$166,C67&lt;&gt;$C$179),"",'1. Portfolio Schedule'!B68)</f>
        <v/>
      </c>
      <c r="F67" s="375" t="str">
        <f>IF(AND(C67&lt;&gt;$M$165,C67&lt;&gt;$M$166,C67&lt;&gt;$C$179),"",'1. Portfolio Schedule'!C68)</f>
        <v/>
      </c>
      <c r="G67" s="375" t="str">
        <f>IF(AND(C67&lt;&gt;$M$165,C67&lt;&gt;$M$166,C67&lt;&gt;$C$179),"",IF('1. Portfolio Schedule'!J68="Individual","Individual",IF('1. Portfolio Schedule'!J68="Ltd Company","Ltd Co","Unspecified")))</f>
        <v/>
      </c>
      <c r="H67" s="376" t="str">
        <f>IF(AND(C67&lt;&gt;$M$165,C67&lt;&gt;$M$166,C67&lt;&gt;$C$179),"",'1. Portfolio Schedule'!K68)</f>
        <v/>
      </c>
      <c r="I67" s="376" t="str">
        <f>IF(AND(C67&lt;&gt;$M$165,C67&lt;&gt;$M$166,C67&lt;&gt;$C$179),"",'1. Portfolio Schedule'!H68)</f>
        <v/>
      </c>
      <c r="J67" s="377">
        <f t="shared" si="25"/>
        <v>0</v>
      </c>
      <c r="K67" s="378" t="str">
        <f>IF(AND(C67&lt;&gt;$M$165,C67&lt;&gt;$M$166,C67&lt;&gt;$C$179),"",'1. Portfolio Schedule'!L68)</f>
        <v/>
      </c>
      <c r="L67" s="379" t="str">
        <f>IF(AND(C67&lt;&gt;$M$165,C67&lt;&gt;$M$166,C67&lt;&gt;$C$179),"",'1. Portfolio Schedule'!M68)</f>
        <v/>
      </c>
      <c r="M67" s="45" t="str">
        <f t="shared" si="36"/>
        <v/>
      </c>
      <c r="N67" s="30">
        <f t="shared" si="37"/>
        <v>0</v>
      </c>
      <c r="O67" s="31" t="str">
        <f t="shared" si="38"/>
        <v/>
      </c>
      <c r="P67" t="s">
        <v>40</v>
      </c>
      <c r="Q67" s="145">
        <f t="shared" ca="1" si="39"/>
        <v>5.5E-2</v>
      </c>
      <c r="R67" s="30">
        <v>1.25</v>
      </c>
      <c r="S67" s="146">
        <f t="shared" ca="1" si="40"/>
        <v>0</v>
      </c>
      <c r="U67" s="33">
        <f t="shared" si="41"/>
        <v>0</v>
      </c>
      <c r="V67" s="33">
        <f t="shared" si="26"/>
        <v>0</v>
      </c>
      <c r="W67" s="33">
        <f t="shared" si="53"/>
        <v>0</v>
      </c>
      <c r="X67" s="33">
        <f t="shared" si="53"/>
        <v>0</v>
      </c>
      <c r="Y67" s="33">
        <f t="shared" si="53"/>
        <v>0</v>
      </c>
      <c r="Z67" s="124"/>
      <c r="AA67" s="41">
        <f t="shared" ca="1" si="42"/>
        <v>0</v>
      </c>
      <c r="AB67" s="42">
        <f t="shared" ca="1" si="43"/>
        <v>0</v>
      </c>
      <c r="AC67" s="43">
        <f t="shared" ca="1" si="44"/>
        <v>0</v>
      </c>
      <c r="AD67" s="43">
        <f t="shared" ca="1" si="45"/>
        <v>0</v>
      </c>
      <c r="AE67" s="43">
        <f t="shared" ca="1" si="46"/>
        <v>0</v>
      </c>
      <c r="AF67" s="44">
        <f t="shared" ca="1" si="47"/>
        <v>0</v>
      </c>
      <c r="AI67" s="38" t="e">
        <f t="shared" si="27"/>
        <v>#VALUE!</v>
      </c>
      <c r="AJ67" s="30">
        <v>1.25</v>
      </c>
      <c r="AK67" s="32" t="e">
        <f t="shared" si="54"/>
        <v>#VALUE!</v>
      </c>
      <c r="AM67" s="34">
        <f t="shared" si="48"/>
        <v>0</v>
      </c>
      <c r="AN67" s="35">
        <f t="shared" ca="1" si="55"/>
        <v>0</v>
      </c>
      <c r="AO67" s="35">
        <f t="shared" ca="1" si="56"/>
        <v>0</v>
      </c>
      <c r="AP67" s="35">
        <f t="shared" ca="1" si="57"/>
        <v>0</v>
      </c>
      <c r="AQ67" s="35">
        <f t="shared" ca="1" si="58"/>
        <v>0</v>
      </c>
      <c r="AR67" s="35">
        <f t="shared" ca="1" si="59"/>
        <v>0</v>
      </c>
      <c r="AW67" s="14">
        <f t="shared" si="49"/>
        <v>6.0000000000000001E-3</v>
      </c>
      <c r="AX67" s="14">
        <f t="shared" si="50"/>
        <v>1.4999999999999999E-2</v>
      </c>
      <c r="AY67" s="14">
        <f t="shared" si="51"/>
        <v>5.5E-2</v>
      </c>
      <c r="AZ67" s="14" t="e">
        <f t="shared" si="52"/>
        <v>#VALUE!</v>
      </c>
      <c r="BD67" t="str">
        <f t="shared" si="28"/>
        <v>N/A</v>
      </c>
    </row>
    <row r="68" spans="2:56" ht="14.7" outlineLevel="1" thickBot="1">
      <c r="B68" s="29">
        <v>59</v>
      </c>
      <c r="C68" s="373" t="str">
        <f>IF(ISBLANK('1. Portfolio Schedule'!B69),"",IF(OR('1. Portfolio Schedule'!F69="Single Family Let",'1. Portfolio Schedule'!F69="Student Let"),$C$177,IF(OR('1. Portfolio Schedule'!F69="HMO (mandatory licence)",'1. Portfolio Schedule'!F69="HMO (selective licence)",'1. Portfolio Schedule'!F69="HMO (no licence)"),$C$178,IF('1. Portfolio Schedule'!F69=$C$179,$C$179,""))))</f>
        <v/>
      </c>
      <c r="D68" s="374" t="str">
        <f>IF(AND(C68&lt;&gt;$M$165,C68&lt;&gt;$M$166,C68&lt;&gt;$C$179),"",IF('1. Portfolio Schedule'!D69&gt;-1,'1. Portfolio Schedule'!D69,"Unspecified"))</f>
        <v/>
      </c>
      <c r="E68" s="374" t="str">
        <f>IF(AND(C68&lt;&gt;$M$165,C68&lt;&gt;$M$166,C68&lt;&gt;$C$179),"",'1. Portfolio Schedule'!B69)</f>
        <v/>
      </c>
      <c r="F68" s="375" t="str">
        <f>IF(AND(C68&lt;&gt;$M$165,C68&lt;&gt;$M$166,C68&lt;&gt;$C$179),"",'1. Portfolio Schedule'!C69)</f>
        <v/>
      </c>
      <c r="G68" s="375" t="str">
        <f>IF(AND(C68&lt;&gt;$M$165,C68&lt;&gt;$M$166,C68&lt;&gt;$C$179),"",IF('1. Portfolio Schedule'!J69="Individual","Individual",IF('1. Portfolio Schedule'!J69="Ltd Company","Ltd Co","Unspecified")))</f>
        <v/>
      </c>
      <c r="H68" s="376" t="str">
        <f>IF(AND(C68&lt;&gt;$M$165,C68&lt;&gt;$M$166,C68&lt;&gt;$C$179),"",'1. Portfolio Schedule'!K69)</f>
        <v/>
      </c>
      <c r="I68" s="376" t="str">
        <f>IF(AND(C68&lt;&gt;$M$165,C68&lt;&gt;$M$166,C68&lt;&gt;$C$179),"",'1. Portfolio Schedule'!H69)</f>
        <v/>
      </c>
      <c r="J68" s="377">
        <f t="shared" si="25"/>
        <v>0</v>
      </c>
      <c r="K68" s="378" t="str">
        <f>IF(AND(C68&lt;&gt;$M$165,C68&lt;&gt;$M$166,C68&lt;&gt;$C$179),"",'1. Portfolio Schedule'!L69)</f>
        <v/>
      </c>
      <c r="L68" s="379" t="str">
        <f>IF(AND(C68&lt;&gt;$M$165,C68&lt;&gt;$M$166,C68&lt;&gt;$C$179),"",'1. Portfolio Schedule'!M69)</f>
        <v/>
      </c>
      <c r="M68" s="45" t="str">
        <f t="shared" si="36"/>
        <v/>
      </c>
      <c r="N68" s="30">
        <f t="shared" si="37"/>
        <v>0</v>
      </c>
      <c r="O68" s="31" t="str">
        <f t="shared" si="38"/>
        <v/>
      </c>
      <c r="P68" t="s">
        <v>40</v>
      </c>
      <c r="Q68" s="145">
        <f t="shared" ca="1" si="39"/>
        <v>5.5E-2</v>
      </c>
      <c r="R68" s="30">
        <v>1.25</v>
      </c>
      <c r="S68" s="146">
        <f t="shared" ca="1" si="40"/>
        <v>0</v>
      </c>
      <c r="U68" s="33">
        <f t="shared" si="41"/>
        <v>0</v>
      </c>
      <c r="V68" s="33">
        <f t="shared" si="26"/>
        <v>0</v>
      </c>
      <c r="W68" s="33">
        <f t="shared" si="53"/>
        <v>0</v>
      </c>
      <c r="X68" s="33">
        <f t="shared" si="53"/>
        <v>0</v>
      </c>
      <c r="Y68" s="33">
        <f t="shared" si="53"/>
        <v>0</v>
      </c>
      <c r="Z68" s="124"/>
      <c r="AA68" s="41">
        <f t="shared" ca="1" si="42"/>
        <v>0</v>
      </c>
      <c r="AB68" s="42">
        <f t="shared" ca="1" si="43"/>
        <v>0</v>
      </c>
      <c r="AC68" s="43">
        <f t="shared" ca="1" si="44"/>
        <v>0</v>
      </c>
      <c r="AD68" s="43">
        <f t="shared" ca="1" si="45"/>
        <v>0</v>
      </c>
      <c r="AE68" s="43">
        <f t="shared" ca="1" si="46"/>
        <v>0</v>
      </c>
      <c r="AF68" s="44">
        <f t="shared" ca="1" si="47"/>
        <v>0</v>
      </c>
      <c r="AI68" s="38" t="e">
        <f t="shared" si="27"/>
        <v>#VALUE!</v>
      </c>
      <c r="AJ68" s="30">
        <v>1.25</v>
      </c>
      <c r="AK68" s="32" t="e">
        <f t="shared" si="54"/>
        <v>#VALUE!</v>
      </c>
      <c r="AM68" s="34">
        <f t="shared" si="48"/>
        <v>0</v>
      </c>
      <c r="AN68" s="35">
        <f t="shared" ca="1" si="55"/>
        <v>0</v>
      </c>
      <c r="AO68" s="35">
        <f t="shared" ca="1" si="56"/>
        <v>0</v>
      </c>
      <c r="AP68" s="35">
        <f t="shared" ca="1" si="57"/>
        <v>0</v>
      </c>
      <c r="AQ68" s="35">
        <f t="shared" ca="1" si="58"/>
        <v>0</v>
      </c>
      <c r="AR68" s="35">
        <f t="shared" ca="1" si="59"/>
        <v>0</v>
      </c>
      <c r="AW68" s="14">
        <f t="shared" si="49"/>
        <v>6.0000000000000001E-3</v>
      </c>
      <c r="AX68" s="14">
        <f t="shared" si="50"/>
        <v>1.4999999999999999E-2</v>
      </c>
      <c r="AY68" s="14">
        <f t="shared" si="51"/>
        <v>5.5E-2</v>
      </c>
      <c r="AZ68" s="14" t="e">
        <f t="shared" si="52"/>
        <v>#VALUE!</v>
      </c>
      <c r="BD68" t="str">
        <f t="shared" si="28"/>
        <v>N/A</v>
      </c>
    </row>
    <row r="69" spans="2:56" ht="14.7" outlineLevel="1" thickBot="1">
      <c r="B69" s="29">
        <v>60</v>
      </c>
      <c r="C69" s="373" t="str">
        <f>IF(ISBLANK('1. Portfolio Schedule'!B70),"",IF(OR('1. Portfolio Schedule'!F70="Single Family Let",'1. Portfolio Schedule'!F70="Student Let"),$C$177,IF(OR('1. Portfolio Schedule'!F70="HMO (mandatory licence)",'1. Portfolio Schedule'!F70="HMO (selective licence)",'1. Portfolio Schedule'!F70="HMO (no licence)"),$C$178,IF('1. Portfolio Schedule'!F70=$C$179,$C$179,""))))</f>
        <v/>
      </c>
      <c r="D69" s="374" t="str">
        <f>IF(AND(C69&lt;&gt;$M$165,C69&lt;&gt;$M$166,C69&lt;&gt;$C$179),"",IF('1. Portfolio Schedule'!D70&gt;-1,'1. Portfolio Schedule'!D70,"Unspecified"))</f>
        <v/>
      </c>
      <c r="E69" s="374" t="str">
        <f>IF(AND(C69&lt;&gt;$M$165,C69&lt;&gt;$M$166,C69&lt;&gt;$C$179),"",'1. Portfolio Schedule'!B70)</f>
        <v/>
      </c>
      <c r="F69" s="375" t="str">
        <f>IF(AND(C69&lt;&gt;$M$165,C69&lt;&gt;$M$166,C69&lt;&gt;$C$179),"",'1. Portfolio Schedule'!C70)</f>
        <v/>
      </c>
      <c r="G69" s="375" t="str">
        <f>IF(AND(C69&lt;&gt;$M$165,C69&lt;&gt;$M$166,C69&lt;&gt;$C$179),"",IF('1. Portfolio Schedule'!J70="Individual","Individual",IF('1. Portfolio Schedule'!J70="Ltd Company","Ltd Co","Unspecified")))</f>
        <v/>
      </c>
      <c r="H69" s="376" t="str">
        <f>IF(AND(C69&lt;&gt;$M$165,C69&lt;&gt;$M$166,C69&lt;&gt;$C$179),"",'1. Portfolio Schedule'!K70)</f>
        <v/>
      </c>
      <c r="I69" s="376" t="str">
        <f>IF(AND(C69&lt;&gt;$M$165,C69&lt;&gt;$M$166,C69&lt;&gt;$C$179),"",'1. Portfolio Schedule'!H70)</f>
        <v/>
      </c>
      <c r="J69" s="377">
        <f t="shared" si="25"/>
        <v>0</v>
      </c>
      <c r="K69" s="378" t="str">
        <f>IF(AND(C69&lt;&gt;$M$165,C69&lt;&gt;$M$166,C69&lt;&gt;$C$179),"",'1. Portfolio Schedule'!L70)</f>
        <v/>
      </c>
      <c r="L69" s="379" t="str">
        <f>IF(AND(C69&lt;&gt;$M$165,C69&lt;&gt;$M$166,C69&lt;&gt;$C$179),"",'1. Portfolio Schedule'!M70)</f>
        <v/>
      </c>
      <c r="M69" s="45" t="str">
        <f t="shared" si="36"/>
        <v/>
      </c>
      <c r="N69" s="30">
        <f t="shared" si="37"/>
        <v>0</v>
      </c>
      <c r="O69" s="31" t="str">
        <f t="shared" si="38"/>
        <v/>
      </c>
      <c r="P69" t="s">
        <v>40</v>
      </c>
      <c r="Q69" s="145">
        <f t="shared" ca="1" si="39"/>
        <v>5.5E-2</v>
      </c>
      <c r="R69" s="30">
        <v>1.25</v>
      </c>
      <c r="S69" s="146">
        <f t="shared" ca="1" si="40"/>
        <v>0</v>
      </c>
      <c r="U69" s="33">
        <f t="shared" si="41"/>
        <v>0</v>
      </c>
      <c r="V69" s="33">
        <f t="shared" si="26"/>
        <v>0</v>
      </c>
      <c r="W69" s="33">
        <f t="shared" si="53"/>
        <v>0</v>
      </c>
      <c r="X69" s="33">
        <f t="shared" si="53"/>
        <v>0</v>
      </c>
      <c r="Y69" s="33">
        <f t="shared" si="53"/>
        <v>0</v>
      </c>
      <c r="Z69" s="124"/>
      <c r="AA69" s="41">
        <f t="shared" ca="1" si="42"/>
        <v>0</v>
      </c>
      <c r="AB69" s="42">
        <f t="shared" ca="1" si="43"/>
        <v>0</v>
      </c>
      <c r="AC69" s="43">
        <f t="shared" ca="1" si="44"/>
        <v>0</v>
      </c>
      <c r="AD69" s="43">
        <f t="shared" ca="1" si="45"/>
        <v>0</v>
      </c>
      <c r="AE69" s="43">
        <f t="shared" ca="1" si="46"/>
        <v>0</v>
      </c>
      <c r="AF69" s="44">
        <f t="shared" ca="1" si="47"/>
        <v>0</v>
      </c>
      <c r="AI69" s="38" t="e">
        <f t="shared" si="27"/>
        <v>#VALUE!</v>
      </c>
      <c r="AJ69" s="30">
        <v>1.25</v>
      </c>
      <c r="AK69" s="32" t="e">
        <f t="shared" si="54"/>
        <v>#VALUE!</v>
      </c>
      <c r="AM69" s="34">
        <f t="shared" si="48"/>
        <v>0</v>
      </c>
      <c r="AN69" s="35">
        <f t="shared" ca="1" si="55"/>
        <v>0</v>
      </c>
      <c r="AO69" s="35">
        <f t="shared" ca="1" si="56"/>
        <v>0</v>
      </c>
      <c r="AP69" s="35">
        <f t="shared" ca="1" si="57"/>
        <v>0</v>
      </c>
      <c r="AQ69" s="35">
        <f t="shared" ca="1" si="58"/>
        <v>0</v>
      </c>
      <c r="AR69" s="35">
        <f t="shared" ca="1" si="59"/>
        <v>0</v>
      </c>
      <c r="AW69" s="14">
        <f t="shared" si="49"/>
        <v>6.0000000000000001E-3</v>
      </c>
      <c r="AX69" s="14">
        <f t="shared" si="50"/>
        <v>1.4999999999999999E-2</v>
      </c>
      <c r="AY69" s="14">
        <f t="shared" si="51"/>
        <v>5.5E-2</v>
      </c>
      <c r="AZ69" s="14" t="e">
        <f t="shared" si="52"/>
        <v>#VALUE!</v>
      </c>
      <c r="BD69" t="str">
        <f t="shared" si="28"/>
        <v>N/A</v>
      </c>
    </row>
    <row r="70" spans="2:56" ht="14.7" outlineLevel="1" thickBot="1">
      <c r="B70" s="29">
        <v>61</v>
      </c>
      <c r="C70" s="373" t="str">
        <f>IF(ISBLANK('1. Portfolio Schedule'!B71),"",IF(OR('1. Portfolio Schedule'!F71="Single Family Let",'1. Portfolio Schedule'!F71="Student Let"),$C$177,IF(OR('1. Portfolio Schedule'!F71="HMO (mandatory licence)",'1. Portfolio Schedule'!F71="HMO (selective licence)",'1. Portfolio Schedule'!F71="HMO (no licence)"),$C$178,IF('1. Portfolio Schedule'!F71=$C$179,$C$179,""))))</f>
        <v/>
      </c>
      <c r="D70" s="374" t="str">
        <f>IF(AND(C70&lt;&gt;$M$165,C70&lt;&gt;$M$166,C70&lt;&gt;$C$179),"",IF('1. Portfolio Schedule'!D71&gt;-1,'1. Portfolio Schedule'!D71,"Unspecified"))</f>
        <v/>
      </c>
      <c r="E70" s="374" t="str">
        <f>IF(AND(C70&lt;&gt;$M$165,C70&lt;&gt;$M$166,C70&lt;&gt;$C$179),"",'1. Portfolio Schedule'!B71)</f>
        <v/>
      </c>
      <c r="F70" s="375" t="str">
        <f>IF(AND(C70&lt;&gt;$M$165,C70&lt;&gt;$M$166,C70&lt;&gt;$C$179),"",'1. Portfolio Schedule'!C71)</f>
        <v/>
      </c>
      <c r="G70" s="375" t="str">
        <f>IF(AND(C70&lt;&gt;$M$165,C70&lt;&gt;$M$166,C70&lt;&gt;$C$179),"",IF('1. Portfolio Schedule'!J71="Individual","Individual",IF('1. Portfolio Schedule'!J71="Ltd Company","Ltd Co","Unspecified")))</f>
        <v/>
      </c>
      <c r="H70" s="376" t="str">
        <f>IF(AND(C70&lt;&gt;$M$165,C70&lt;&gt;$M$166,C70&lt;&gt;$C$179),"",'1. Portfolio Schedule'!K71)</f>
        <v/>
      </c>
      <c r="I70" s="376" t="str">
        <f>IF(AND(C70&lt;&gt;$M$165,C70&lt;&gt;$M$166,C70&lt;&gt;$C$179),"",'1. Portfolio Schedule'!H71)</f>
        <v/>
      </c>
      <c r="J70" s="377">
        <f t="shared" si="25"/>
        <v>0</v>
      </c>
      <c r="K70" s="378" t="str">
        <f>IF(AND(C70&lt;&gt;$M$165,C70&lt;&gt;$M$166,C70&lt;&gt;$C$179),"",'1. Portfolio Schedule'!L71)</f>
        <v/>
      </c>
      <c r="L70" s="379" t="str">
        <f>IF(AND(C70&lt;&gt;$M$165,C70&lt;&gt;$M$166,C70&lt;&gt;$C$179),"",'1. Portfolio Schedule'!M71)</f>
        <v/>
      </c>
      <c r="M70" s="45" t="str">
        <f t="shared" si="36"/>
        <v/>
      </c>
      <c r="N70" s="30">
        <f t="shared" si="37"/>
        <v>0</v>
      </c>
      <c r="O70" s="31" t="str">
        <f t="shared" si="38"/>
        <v/>
      </c>
      <c r="P70" t="s">
        <v>40</v>
      </c>
      <c r="Q70" s="145">
        <f t="shared" ca="1" si="39"/>
        <v>5.5E-2</v>
      </c>
      <c r="R70" s="30">
        <v>1.25</v>
      </c>
      <c r="S70" s="146">
        <f t="shared" ca="1" si="40"/>
        <v>0</v>
      </c>
      <c r="U70" s="33">
        <f t="shared" si="41"/>
        <v>0</v>
      </c>
      <c r="V70" s="33">
        <f t="shared" si="26"/>
        <v>0</v>
      </c>
      <c r="W70" s="33">
        <f t="shared" ref="W70:Y89" si="60">V70+(V70*$C$203)</f>
        <v>0</v>
      </c>
      <c r="X70" s="33">
        <f t="shared" si="60"/>
        <v>0</v>
      </c>
      <c r="Y70" s="33">
        <f t="shared" si="60"/>
        <v>0</v>
      </c>
      <c r="Z70" s="124"/>
      <c r="AA70" s="41">
        <f t="shared" ca="1" si="42"/>
        <v>0</v>
      </c>
      <c r="AB70" s="42">
        <f t="shared" ca="1" si="43"/>
        <v>0</v>
      </c>
      <c r="AC70" s="43">
        <f t="shared" ca="1" si="44"/>
        <v>0</v>
      </c>
      <c r="AD70" s="43">
        <f t="shared" ca="1" si="45"/>
        <v>0</v>
      </c>
      <c r="AE70" s="43">
        <f t="shared" ca="1" si="46"/>
        <v>0</v>
      </c>
      <c r="AF70" s="44">
        <f t="shared" ca="1" si="47"/>
        <v>0</v>
      </c>
      <c r="AI70" s="38" t="e">
        <f t="shared" si="27"/>
        <v>#VALUE!</v>
      </c>
      <c r="AJ70" s="30">
        <v>1.25</v>
      </c>
      <c r="AK70" s="32" t="e">
        <f t="shared" si="54"/>
        <v>#VALUE!</v>
      </c>
      <c r="AM70" s="34">
        <f t="shared" si="48"/>
        <v>0</v>
      </c>
      <c r="AN70" s="35">
        <f t="shared" ca="1" si="55"/>
        <v>0</v>
      </c>
      <c r="AO70" s="35">
        <f t="shared" ca="1" si="56"/>
        <v>0</v>
      </c>
      <c r="AP70" s="35">
        <f t="shared" ca="1" si="57"/>
        <v>0</v>
      </c>
      <c r="AQ70" s="35">
        <f t="shared" ca="1" si="58"/>
        <v>0</v>
      </c>
      <c r="AR70" s="35">
        <f t="shared" ca="1" si="59"/>
        <v>0</v>
      </c>
      <c r="AW70" s="14">
        <f t="shared" si="49"/>
        <v>6.0000000000000001E-3</v>
      </c>
      <c r="AX70" s="14">
        <f t="shared" si="50"/>
        <v>1.4999999999999999E-2</v>
      </c>
      <c r="AY70" s="14">
        <f t="shared" si="51"/>
        <v>5.5E-2</v>
      </c>
      <c r="AZ70" s="14" t="e">
        <f t="shared" si="52"/>
        <v>#VALUE!</v>
      </c>
      <c r="BD70" t="str">
        <f t="shared" si="28"/>
        <v>N/A</v>
      </c>
    </row>
    <row r="71" spans="2:56" ht="14.7" outlineLevel="1" thickBot="1">
      <c r="B71" s="29">
        <v>62</v>
      </c>
      <c r="C71" s="373" t="str">
        <f>IF(ISBLANK('1. Portfolio Schedule'!B72),"",IF(OR('1. Portfolio Schedule'!F72="Single Family Let",'1. Portfolio Schedule'!F72="Student Let"),$C$177,IF(OR('1. Portfolio Schedule'!F72="HMO (mandatory licence)",'1. Portfolio Schedule'!F72="HMO (selective licence)",'1. Portfolio Schedule'!F72="HMO (no licence)"),$C$178,IF('1. Portfolio Schedule'!F72=$C$179,$C$179,""))))</f>
        <v/>
      </c>
      <c r="D71" s="374" t="str">
        <f>IF(AND(C71&lt;&gt;$M$165,C71&lt;&gt;$M$166,C71&lt;&gt;$C$179),"",IF('1. Portfolio Schedule'!D72&gt;-1,'1. Portfolio Schedule'!D72,"Unspecified"))</f>
        <v/>
      </c>
      <c r="E71" s="374" t="str">
        <f>IF(AND(C71&lt;&gt;$M$165,C71&lt;&gt;$M$166,C71&lt;&gt;$C$179),"",'1. Portfolio Schedule'!B72)</f>
        <v/>
      </c>
      <c r="F71" s="375" t="str">
        <f>IF(AND(C71&lt;&gt;$M$165,C71&lt;&gt;$M$166,C71&lt;&gt;$C$179),"",'1. Portfolio Schedule'!C72)</f>
        <v/>
      </c>
      <c r="G71" s="375" t="str">
        <f>IF(AND(C71&lt;&gt;$M$165,C71&lt;&gt;$M$166,C71&lt;&gt;$C$179),"",IF('1. Portfolio Schedule'!J72="Individual","Individual",IF('1. Portfolio Schedule'!J72="Ltd Company","Ltd Co","Unspecified")))</f>
        <v/>
      </c>
      <c r="H71" s="376" t="str">
        <f>IF(AND(C71&lt;&gt;$M$165,C71&lt;&gt;$M$166,C71&lt;&gt;$C$179),"",'1. Portfolio Schedule'!K72)</f>
        <v/>
      </c>
      <c r="I71" s="376" t="str">
        <f>IF(AND(C71&lt;&gt;$M$165,C71&lt;&gt;$M$166,C71&lt;&gt;$C$179),"",'1. Portfolio Schedule'!H72)</f>
        <v/>
      </c>
      <c r="J71" s="377">
        <f t="shared" si="25"/>
        <v>0</v>
      </c>
      <c r="K71" s="378" t="str">
        <f>IF(AND(C71&lt;&gt;$M$165,C71&lt;&gt;$M$166,C71&lt;&gt;$C$179),"",'1. Portfolio Schedule'!L72)</f>
        <v/>
      </c>
      <c r="L71" s="379" t="str">
        <f>IF(AND(C71&lt;&gt;$M$165,C71&lt;&gt;$M$166,C71&lt;&gt;$C$179),"",'1. Portfolio Schedule'!M72)</f>
        <v/>
      </c>
      <c r="M71" s="45" t="str">
        <f t="shared" si="36"/>
        <v/>
      </c>
      <c r="N71" s="30">
        <f t="shared" si="37"/>
        <v>0</v>
      </c>
      <c r="O71" s="31" t="str">
        <f t="shared" si="38"/>
        <v/>
      </c>
      <c r="P71" t="s">
        <v>40</v>
      </c>
      <c r="Q71" s="145">
        <f t="shared" ca="1" si="39"/>
        <v>5.5E-2</v>
      </c>
      <c r="R71" s="30">
        <v>1.25</v>
      </c>
      <c r="S71" s="146">
        <f t="shared" ca="1" si="40"/>
        <v>0</v>
      </c>
      <c r="U71" s="33">
        <f t="shared" si="41"/>
        <v>0</v>
      </c>
      <c r="V71" s="33">
        <f t="shared" si="26"/>
        <v>0</v>
      </c>
      <c r="W71" s="33">
        <f t="shared" si="60"/>
        <v>0</v>
      </c>
      <c r="X71" s="33">
        <f t="shared" si="60"/>
        <v>0</v>
      </c>
      <c r="Y71" s="33">
        <f t="shared" si="60"/>
        <v>0</v>
      </c>
      <c r="Z71" s="124"/>
      <c r="AA71" s="41">
        <f t="shared" ca="1" si="42"/>
        <v>0</v>
      </c>
      <c r="AB71" s="42">
        <f t="shared" ca="1" si="43"/>
        <v>0</v>
      </c>
      <c r="AC71" s="43">
        <f t="shared" ca="1" si="44"/>
        <v>0</v>
      </c>
      <c r="AD71" s="43">
        <f t="shared" ca="1" si="45"/>
        <v>0</v>
      </c>
      <c r="AE71" s="43">
        <f t="shared" ca="1" si="46"/>
        <v>0</v>
      </c>
      <c r="AF71" s="44">
        <f t="shared" ca="1" si="47"/>
        <v>0</v>
      </c>
      <c r="AI71" s="38" t="e">
        <f t="shared" si="27"/>
        <v>#VALUE!</v>
      </c>
      <c r="AJ71" s="30">
        <v>1.25</v>
      </c>
      <c r="AK71" s="32" t="e">
        <f t="shared" si="54"/>
        <v>#VALUE!</v>
      </c>
      <c r="AM71" s="34">
        <f t="shared" si="48"/>
        <v>0</v>
      </c>
      <c r="AN71" s="35">
        <f t="shared" ca="1" si="55"/>
        <v>0</v>
      </c>
      <c r="AO71" s="35">
        <f t="shared" ca="1" si="56"/>
        <v>0</v>
      </c>
      <c r="AP71" s="35">
        <f t="shared" ca="1" si="57"/>
        <v>0</v>
      </c>
      <c r="AQ71" s="35">
        <f t="shared" ca="1" si="58"/>
        <v>0</v>
      </c>
      <c r="AR71" s="35">
        <f t="shared" ca="1" si="59"/>
        <v>0</v>
      </c>
      <c r="AW71" s="14">
        <f t="shared" si="49"/>
        <v>6.0000000000000001E-3</v>
      </c>
      <c r="AX71" s="14">
        <f t="shared" si="50"/>
        <v>1.4999999999999999E-2</v>
      </c>
      <c r="AY71" s="14">
        <f t="shared" si="51"/>
        <v>5.5E-2</v>
      </c>
      <c r="AZ71" s="14" t="e">
        <f t="shared" si="52"/>
        <v>#VALUE!</v>
      </c>
      <c r="BD71" t="str">
        <f t="shared" si="28"/>
        <v>N/A</v>
      </c>
    </row>
    <row r="72" spans="2:56" ht="14.7" outlineLevel="1" thickBot="1">
      <c r="B72" s="29">
        <v>63</v>
      </c>
      <c r="C72" s="373" t="str">
        <f>IF(ISBLANK('1. Portfolio Schedule'!B73),"",IF(OR('1. Portfolio Schedule'!F73="Single Family Let",'1. Portfolio Schedule'!F73="Student Let"),$C$177,IF(OR('1. Portfolio Schedule'!F73="HMO (mandatory licence)",'1. Portfolio Schedule'!F73="HMO (selective licence)",'1. Portfolio Schedule'!F73="HMO (no licence)"),$C$178,IF('1. Portfolio Schedule'!F73=$C$179,$C$179,""))))</f>
        <v/>
      </c>
      <c r="D72" s="374" t="str">
        <f>IF(AND(C72&lt;&gt;$M$165,C72&lt;&gt;$M$166,C72&lt;&gt;$C$179),"",IF('1. Portfolio Schedule'!D73&gt;-1,'1. Portfolio Schedule'!D73,"Unspecified"))</f>
        <v/>
      </c>
      <c r="E72" s="374" t="str">
        <f>IF(AND(C72&lt;&gt;$M$165,C72&lt;&gt;$M$166,C72&lt;&gt;$C$179),"",'1. Portfolio Schedule'!B73)</f>
        <v/>
      </c>
      <c r="F72" s="375" t="str">
        <f>IF(AND(C72&lt;&gt;$M$165,C72&lt;&gt;$M$166,C72&lt;&gt;$C$179),"",'1. Portfolio Schedule'!C73)</f>
        <v/>
      </c>
      <c r="G72" s="375" t="str">
        <f>IF(AND(C72&lt;&gt;$M$165,C72&lt;&gt;$M$166,C72&lt;&gt;$C$179),"",IF('1. Portfolio Schedule'!J73="Individual","Individual",IF('1. Portfolio Schedule'!J73="Ltd Company","Ltd Co","Unspecified")))</f>
        <v/>
      </c>
      <c r="H72" s="376" t="str">
        <f>IF(AND(C72&lt;&gt;$M$165,C72&lt;&gt;$M$166,C72&lt;&gt;$C$179),"",'1. Portfolio Schedule'!K73)</f>
        <v/>
      </c>
      <c r="I72" s="376" t="str">
        <f>IF(AND(C72&lt;&gt;$M$165,C72&lt;&gt;$M$166,C72&lt;&gt;$C$179),"",'1. Portfolio Schedule'!H73)</f>
        <v/>
      </c>
      <c r="J72" s="377">
        <f t="shared" si="25"/>
        <v>0</v>
      </c>
      <c r="K72" s="378" t="str">
        <f>IF(AND(C72&lt;&gt;$M$165,C72&lt;&gt;$M$166,C72&lt;&gt;$C$179),"",'1. Portfolio Schedule'!L73)</f>
        <v/>
      </c>
      <c r="L72" s="379" t="str">
        <f>IF(AND(C72&lt;&gt;$M$165,C72&lt;&gt;$M$166,C72&lt;&gt;$C$179),"",'1. Portfolio Schedule'!M73)</f>
        <v/>
      </c>
      <c r="M72" s="45" t="str">
        <f t="shared" si="36"/>
        <v/>
      </c>
      <c r="N72" s="30">
        <f t="shared" si="37"/>
        <v>0</v>
      </c>
      <c r="O72" s="31" t="str">
        <f t="shared" si="38"/>
        <v/>
      </c>
      <c r="P72" t="s">
        <v>40</v>
      </c>
      <c r="Q72" s="145">
        <f t="shared" ca="1" si="39"/>
        <v>5.5E-2</v>
      </c>
      <c r="R72" s="30">
        <v>1.25</v>
      </c>
      <c r="S72" s="146">
        <f t="shared" ca="1" si="40"/>
        <v>0</v>
      </c>
      <c r="U72" s="33">
        <f t="shared" si="41"/>
        <v>0</v>
      </c>
      <c r="V72" s="33">
        <f t="shared" si="26"/>
        <v>0</v>
      </c>
      <c r="W72" s="33">
        <f t="shared" si="60"/>
        <v>0</v>
      </c>
      <c r="X72" s="33">
        <f t="shared" si="60"/>
        <v>0</v>
      </c>
      <c r="Y72" s="33">
        <f t="shared" si="60"/>
        <v>0</v>
      </c>
      <c r="Z72" s="124"/>
      <c r="AA72" s="41">
        <f t="shared" ca="1" si="42"/>
        <v>0</v>
      </c>
      <c r="AB72" s="42">
        <f t="shared" ca="1" si="43"/>
        <v>0</v>
      </c>
      <c r="AC72" s="43">
        <f t="shared" ca="1" si="44"/>
        <v>0</v>
      </c>
      <c r="AD72" s="43">
        <f t="shared" ca="1" si="45"/>
        <v>0</v>
      </c>
      <c r="AE72" s="43">
        <f t="shared" ca="1" si="46"/>
        <v>0</v>
      </c>
      <c r="AF72" s="44">
        <f t="shared" ca="1" si="47"/>
        <v>0</v>
      </c>
      <c r="AI72" s="38" t="e">
        <f t="shared" si="27"/>
        <v>#VALUE!</v>
      </c>
      <c r="AJ72" s="30">
        <v>1.25</v>
      </c>
      <c r="AK72" s="32" t="e">
        <f t="shared" si="54"/>
        <v>#VALUE!</v>
      </c>
      <c r="AM72" s="34">
        <f t="shared" si="48"/>
        <v>0</v>
      </c>
      <c r="AN72" s="35">
        <f t="shared" ca="1" si="55"/>
        <v>0</v>
      </c>
      <c r="AO72" s="35">
        <f t="shared" ca="1" si="56"/>
        <v>0</v>
      </c>
      <c r="AP72" s="35">
        <f t="shared" ca="1" si="57"/>
        <v>0</v>
      </c>
      <c r="AQ72" s="35">
        <f t="shared" ca="1" si="58"/>
        <v>0</v>
      </c>
      <c r="AR72" s="35">
        <f t="shared" ca="1" si="59"/>
        <v>0</v>
      </c>
      <c r="AW72" s="14">
        <f t="shared" si="49"/>
        <v>6.0000000000000001E-3</v>
      </c>
      <c r="AX72" s="14">
        <f t="shared" si="50"/>
        <v>1.4999999999999999E-2</v>
      </c>
      <c r="AY72" s="14">
        <f t="shared" si="51"/>
        <v>5.5E-2</v>
      </c>
      <c r="AZ72" s="14" t="e">
        <f t="shared" si="52"/>
        <v>#VALUE!</v>
      </c>
      <c r="BD72" t="str">
        <f t="shared" si="28"/>
        <v>N/A</v>
      </c>
    </row>
    <row r="73" spans="2:56" ht="14.7" outlineLevel="1" thickBot="1">
      <c r="B73" s="29">
        <v>64</v>
      </c>
      <c r="C73" s="373" t="str">
        <f>IF(ISBLANK('1. Portfolio Schedule'!B74),"",IF(OR('1. Portfolio Schedule'!F74="Single Family Let",'1. Portfolio Schedule'!F74="Student Let"),$C$177,IF(OR('1. Portfolio Schedule'!F74="HMO (mandatory licence)",'1. Portfolio Schedule'!F74="HMO (selective licence)",'1. Portfolio Schedule'!F74="HMO (no licence)"),$C$178,IF('1. Portfolio Schedule'!F74=$C$179,$C$179,""))))</f>
        <v/>
      </c>
      <c r="D73" s="374" t="str">
        <f>IF(AND(C73&lt;&gt;$M$165,C73&lt;&gt;$M$166,C73&lt;&gt;$C$179),"",IF('1. Portfolio Schedule'!D74&gt;-1,'1. Portfolio Schedule'!D74,"Unspecified"))</f>
        <v/>
      </c>
      <c r="E73" s="374" t="str">
        <f>IF(AND(C73&lt;&gt;$M$165,C73&lt;&gt;$M$166,C73&lt;&gt;$C$179),"",'1. Portfolio Schedule'!B74)</f>
        <v/>
      </c>
      <c r="F73" s="375" t="str">
        <f>IF(AND(C73&lt;&gt;$M$165,C73&lt;&gt;$M$166,C73&lt;&gt;$C$179),"",'1. Portfolio Schedule'!C74)</f>
        <v/>
      </c>
      <c r="G73" s="375" t="str">
        <f>IF(AND(C73&lt;&gt;$M$165,C73&lt;&gt;$M$166,C73&lt;&gt;$C$179),"",IF('1. Portfolio Schedule'!J74="Individual","Individual",IF('1. Portfolio Schedule'!J74="Ltd Company","Ltd Co","Unspecified")))</f>
        <v/>
      </c>
      <c r="H73" s="376" t="str">
        <f>IF(AND(C73&lt;&gt;$M$165,C73&lt;&gt;$M$166,C73&lt;&gt;$C$179),"",'1. Portfolio Schedule'!K74)</f>
        <v/>
      </c>
      <c r="I73" s="376" t="str">
        <f>IF(AND(C73&lt;&gt;$M$165,C73&lt;&gt;$M$166,C73&lt;&gt;$C$179),"",'1. Portfolio Schedule'!H74)</f>
        <v/>
      </c>
      <c r="J73" s="377">
        <f t="shared" si="25"/>
        <v>0</v>
      </c>
      <c r="K73" s="378" t="str">
        <f>IF(AND(C73&lt;&gt;$M$165,C73&lt;&gt;$M$166,C73&lt;&gt;$C$179),"",'1. Portfolio Schedule'!L74)</f>
        <v/>
      </c>
      <c r="L73" s="379" t="str">
        <f>IF(AND(C73&lt;&gt;$M$165,C73&lt;&gt;$M$166,C73&lt;&gt;$C$179),"",'1. Portfolio Schedule'!M74)</f>
        <v/>
      </c>
      <c r="M73" s="45" t="str">
        <f t="shared" si="36"/>
        <v/>
      </c>
      <c r="N73" s="30">
        <f t="shared" si="37"/>
        <v>0</v>
      </c>
      <c r="O73" s="31" t="str">
        <f t="shared" si="38"/>
        <v/>
      </c>
      <c r="P73" t="s">
        <v>40</v>
      </c>
      <c r="Q73" s="145">
        <f t="shared" ca="1" si="39"/>
        <v>5.5E-2</v>
      </c>
      <c r="R73" s="30">
        <v>1.25</v>
      </c>
      <c r="S73" s="146">
        <f t="shared" ca="1" si="40"/>
        <v>0</v>
      </c>
      <c r="U73" s="33">
        <f t="shared" si="41"/>
        <v>0</v>
      </c>
      <c r="V73" s="33">
        <f t="shared" si="26"/>
        <v>0</v>
      </c>
      <c r="W73" s="33">
        <f t="shared" si="60"/>
        <v>0</v>
      </c>
      <c r="X73" s="33">
        <f t="shared" si="60"/>
        <v>0</v>
      </c>
      <c r="Y73" s="33">
        <f t="shared" si="60"/>
        <v>0</v>
      </c>
      <c r="Z73" s="124"/>
      <c r="AA73" s="41">
        <f t="shared" ca="1" si="42"/>
        <v>0</v>
      </c>
      <c r="AB73" s="42">
        <f t="shared" ca="1" si="43"/>
        <v>0</v>
      </c>
      <c r="AC73" s="43">
        <f t="shared" ca="1" si="44"/>
        <v>0</v>
      </c>
      <c r="AD73" s="43">
        <f t="shared" ca="1" si="45"/>
        <v>0</v>
      </c>
      <c r="AE73" s="43">
        <f t="shared" ca="1" si="46"/>
        <v>0</v>
      </c>
      <c r="AF73" s="44">
        <f t="shared" ca="1" si="47"/>
        <v>0</v>
      </c>
      <c r="AI73" s="38" t="e">
        <f t="shared" si="27"/>
        <v>#VALUE!</v>
      </c>
      <c r="AJ73" s="30">
        <v>1.25</v>
      </c>
      <c r="AK73" s="32" t="e">
        <f t="shared" si="54"/>
        <v>#VALUE!</v>
      </c>
      <c r="AM73" s="34">
        <f t="shared" si="48"/>
        <v>0</v>
      </c>
      <c r="AN73" s="35">
        <f t="shared" ca="1" si="55"/>
        <v>0</v>
      </c>
      <c r="AO73" s="35">
        <f t="shared" ca="1" si="56"/>
        <v>0</v>
      </c>
      <c r="AP73" s="35">
        <f t="shared" ca="1" si="57"/>
        <v>0</v>
      </c>
      <c r="AQ73" s="35">
        <f t="shared" ca="1" si="58"/>
        <v>0</v>
      </c>
      <c r="AR73" s="35">
        <f t="shared" ca="1" si="59"/>
        <v>0</v>
      </c>
      <c r="AW73" s="14">
        <f t="shared" si="49"/>
        <v>6.0000000000000001E-3</v>
      </c>
      <c r="AX73" s="14">
        <f t="shared" si="50"/>
        <v>1.4999999999999999E-2</v>
      </c>
      <c r="AY73" s="14">
        <f t="shared" si="51"/>
        <v>5.5E-2</v>
      </c>
      <c r="AZ73" s="14" t="e">
        <f t="shared" si="52"/>
        <v>#VALUE!</v>
      </c>
      <c r="BD73" t="str">
        <f t="shared" si="28"/>
        <v>N/A</v>
      </c>
    </row>
    <row r="74" spans="2:56" ht="14.7" outlineLevel="1" thickBot="1">
      <c r="B74" s="29">
        <v>65</v>
      </c>
      <c r="C74" s="373" t="str">
        <f>IF(ISBLANK('1. Portfolio Schedule'!B75),"",IF(OR('1. Portfolio Schedule'!F75="Single Family Let",'1. Portfolio Schedule'!F75="Student Let"),$C$177,IF(OR('1. Portfolio Schedule'!F75="HMO (mandatory licence)",'1. Portfolio Schedule'!F75="HMO (selective licence)",'1. Portfolio Schedule'!F75="HMO (no licence)"),$C$178,IF('1. Portfolio Schedule'!F75=$C$179,$C$179,""))))</f>
        <v/>
      </c>
      <c r="D74" s="374" t="str">
        <f>IF(AND(C74&lt;&gt;$M$165,C74&lt;&gt;$M$166,C74&lt;&gt;$C$179),"",IF('1. Portfolio Schedule'!D75&gt;-1,'1. Portfolio Schedule'!D75,"Unspecified"))</f>
        <v/>
      </c>
      <c r="E74" s="374" t="str">
        <f>IF(AND(C74&lt;&gt;$M$165,C74&lt;&gt;$M$166,C74&lt;&gt;$C$179),"",'1. Portfolio Schedule'!B75)</f>
        <v/>
      </c>
      <c r="F74" s="375" t="str">
        <f>IF(AND(C74&lt;&gt;$M$165,C74&lt;&gt;$M$166,C74&lt;&gt;$C$179),"",'1. Portfolio Schedule'!C75)</f>
        <v/>
      </c>
      <c r="G74" s="375" t="str">
        <f>IF(AND(C74&lt;&gt;$M$165,C74&lt;&gt;$M$166,C74&lt;&gt;$C$179),"",IF('1. Portfolio Schedule'!J75="Individual","Individual",IF('1. Portfolio Schedule'!J75="Ltd Company","Ltd Co","Unspecified")))</f>
        <v/>
      </c>
      <c r="H74" s="376" t="str">
        <f>IF(AND(C74&lt;&gt;$M$165,C74&lt;&gt;$M$166,C74&lt;&gt;$C$179),"",'1. Portfolio Schedule'!K75)</f>
        <v/>
      </c>
      <c r="I74" s="376" t="str">
        <f>IF(AND(C74&lt;&gt;$M$165,C74&lt;&gt;$M$166,C74&lt;&gt;$C$179),"",'1. Portfolio Schedule'!H75)</f>
        <v/>
      </c>
      <c r="J74" s="377">
        <f t="shared" si="25"/>
        <v>0</v>
      </c>
      <c r="K74" s="378" t="str">
        <f>IF(AND(C74&lt;&gt;$M$165,C74&lt;&gt;$M$166,C74&lt;&gt;$C$179),"",'1. Portfolio Schedule'!L75)</f>
        <v/>
      </c>
      <c r="L74" s="379" t="str">
        <f>IF(AND(C74&lt;&gt;$M$165,C74&lt;&gt;$M$166,C74&lt;&gt;$C$179),"",'1. Portfolio Schedule'!M75)</f>
        <v/>
      </c>
      <c r="M74" s="45" t="str">
        <f t="shared" ref="M74:M105" si="61">IFERROR((L74*12)/H74,"")</f>
        <v/>
      </c>
      <c r="N74" s="30">
        <f t="shared" ref="N74:N105" si="62">IFERROR(K74/L74,0)</f>
        <v>0</v>
      </c>
      <c r="O74" s="31" t="str">
        <f t="shared" ref="O74:O105" si="63">IF(N74=0,"",IF(N74&gt;R74,"PASS","FAIL"))</f>
        <v/>
      </c>
      <c r="P74" t="s">
        <v>40</v>
      </c>
      <c r="Q74" s="145">
        <f t="shared" ref="Q74:Q105" ca="1" si="64">LOOKUP(P74,$AZ$5:$AZ$6,AY74:AY74)</f>
        <v>5.5E-2</v>
      </c>
      <c r="R74" s="30">
        <v>1.25</v>
      </c>
      <c r="S74" s="146">
        <f t="shared" ref="S74:S105" ca="1" si="65">IFERROR(H74*Q74/12,0)</f>
        <v>0</v>
      </c>
      <c r="U74" s="33">
        <f t="shared" ref="U74:U105" si="66">IFERROR((K74*$C$203)+K74,0)</f>
        <v>0</v>
      </c>
      <c r="V74" s="33">
        <f t="shared" si="26"/>
        <v>0</v>
      </c>
      <c r="W74" s="33">
        <f t="shared" si="60"/>
        <v>0</v>
      </c>
      <c r="X74" s="33">
        <f t="shared" si="60"/>
        <v>0</v>
      </c>
      <c r="Y74" s="33">
        <f t="shared" si="60"/>
        <v>0</v>
      </c>
      <c r="Z74" s="124"/>
      <c r="AA74" s="41">
        <f t="shared" ref="AA74:AA105" ca="1" si="67">IFERROR(K74/S74,0)</f>
        <v>0</v>
      </c>
      <c r="AB74" s="42">
        <f t="shared" ref="AB74:AB105" ca="1" si="68">IFERROR(U74/$S74,0)</f>
        <v>0</v>
      </c>
      <c r="AC74" s="43">
        <f t="shared" ref="AC74:AC105" ca="1" si="69">IFERROR(V74/$S74,0)</f>
        <v>0</v>
      </c>
      <c r="AD74" s="43">
        <f t="shared" ref="AD74:AD105" ca="1" si="70">IFERROR(W74/$S74,0)</f>
        <v>0</v>
      </c>
      <c r="AE74" s="43">
        <f t="shared" ref="AE74:AE105" ca="1" si="71">IFERROR(X74/$S74,0)</f>
        <v>0</v>
      </c>
      <c r="AF74" s="44">
        <f t="shared" ref="AF74:AF105" ca="1" si="72">IFERROR(Y74/$S74,0)</f>
        <v>0</v>
      </c>
      <c r="AI74" s="38" t="e">
        <f t="shared" ref="AI74:AI137" si="73">AZ74</f>
        <v>#VALUE!</v>
      </c>
      <c r="AJ74" s="30">
        <v>1.25</v>
      </c>
      <c r="AK74" s="32" t="e">
        <f t="shared" si="54"/>
        <v>#VALUE!</v>
      </c>
      <c r="AM74" s="34">
        <f t="shared" ref="AM74:AM105" si="74">IFERROR(K74/AK74,0)</f>
        <v>0</v>
      </c>
      <c r="AN74" s="35">
        <f t="shared" ca="1" si="55"/>
        <v>0</v>
      </c>
      <c r="AO74" s="35">
        <f t="shared" ca="1" si="56"/>
        <v>0</v>
      </c>
      <c r="AP74" s="35">
        <f t="shared" ca="1" si="57"/>
        <v>0</v>
      </c>
      <c r="AQ74" s="35">
        <f t="shared" ca="1" si="58"/>
        <v>0</v>
      </c>
      <c r="AR74" s="35">
        <f t="shared" ca="1" si="59"/>
        <v>0</v>
      </c>
      <c r="AW74" s="14">
        <f t="shared" ref="AW74:AW105" si="75">$K$195</f>
        <v>6.0000000000000001E-3</v>
      </c>
      <c r="AX74" s="14">
        <f t="shared" ref="AX74:AX105" si="76">$M$195</f>
        <v>1.4999999999999999E-2</v>
      </c>
      <c r="AY74" s="14">
        <f t="shared" ref="AY74:AY105" si="77">$H$195</f>
        <v>5.5E-2</v>
      </c>
      <c r="AZ74" s="14" t="e">
        <f t="shared" ref="AZ74:AZ105" si="78">(M74-AW74)+AX74</f>
        <v>#VALUE!</v>
      </c>
      <c r="BD74" t="str">
        <f t="shared" si="28"/>
        <v>N/A</v>
      </c>
    </row>
    <row r="75" spans="2:56" ht="14.7" outlineLevel="1" thickBot="1">
      <c r="B75" s="29">
        <v>66</v>
      </c>
      <c r="C75" s="373" t="str">
        <f>IF(ISBLANK('1. Portfolio Schedule'!B76),"",IF(OR('1. Portfolio Schedule'!F76="Single Family Let",'1. Portfolio Schedule'!F76="Student Let"),$C$177,IF(OR('1. Portfolio Schedule'!F76="HMO (mandatory licence)",'1. Portfolio Schedule'!F76="HMO (selective licence)",'1. Portfolio Schedule'!F76="HMO (no licence)"),$C$178,IF('1. Portfolio Schedule'!F76=$C$179,$C$179,""))))</f>
        <v/>
      </c>
      <c r="D75" s="374" t="str">
        <f>IF(AND(C75&lt;&gt;$M$165,C75&lt;&gt;$M$166,C75&lt;&gt;$C$179),"",IF('1. Portfolio Schedule'!D76&gt;-1,'1. Portfolio Schedule'!D76,"Unspecified"))</f>
        <v/>
      </c>
      <c r="E75" s="374" t="str">
        <f>IF(AND(C75&lt;&gt;$M$165,C75&lt;&gt;$M$166,C75&lt;&gt;$C$179),"",'1. Portfolio Schedule'!B76)</f>
        <v/>
      </c>
      <c r="F75" s="375" t="str">
        <f>IF(AND(C75&lt;&gt;$M$165,C75&lt;&gt;$M$166,C75&lt;&gt;$C$179),"",'1. Portfolio Schedule'!C76)</f>
        <v/>
      </c>
      <c r="G75" s="375" t="str">
        <f>IF(AND(C75&lt;&gt;$M$165,C75&lt;&gt;$M$166,C75&lt;&gt;$C$179),"",IF('1. Portfolio Schedule'!J76="Individual","Individual",IF('1. Portfolio Schedule'!J76="Ltd Company","Ltd Co","Unspecified")))</f>
        <v/>
      </c>
      <c r="H75" s="376" t="str">
        <f>IF(AND(C75&lt;&gt;$M$165,C75&lt;&gt;$M$166,C75&lt;&gt;$C$179),"",'1. Portfolio Schedule'!K76)</f>
        <v/>
      </c>
      <c r="I75" s="376" t="str">
        <f>IF(AND(C75&lt;&gt;$M$165,C75&lt;&gt;$M$166,C75&lt;&gt;$C$179),"",'1. Portfolio Schedule'!H76)</f>
        <v/>
      </c>
      <c r="J75" s="377">
        <f t="shared" ref="J75:J138" si="79">IFERROR(H75/I75,0)</f>
        <v>0</v>
      </c>
      <c r="K75" s="378" t="str">
        <f>IF(AND(C75&lt;&gt;$M$165,C75&lt;&gt;$M$166,C75&lt;&gt;$C$179),"",'1. Portfolio Schedule'!L76)</f>
        <v/>
      </c>
      <c r="L75" s="379" t="str">
        <f>IF(AND(C75&lt;&gt;$M$165,C75&lt;&gt;$M$166,C75&lt;&gt;$C$179),"",'1. Portfolio Schedule'!M76)</f>
        <v/>
      </c>
      <c r="M75" s="45" t="str">
        <f t="shared" si="61"/>
        <v/>
      </c>
      <c r="N75" s="30">
        <f t="shared" si="62"/>
        <v>0</v>
      </c>
      <c r="O75" s="31" t="str">
        <f t="shared" si="63"/>
        <v/>
      </c>
      <c r="P75" t="s">
        <v>40</v>
      </c>
      <c r="Q75" s="145">
        <f t="shared" ca="1" si="64"/>
        <v>5.5E-2</v>
      </c>
      <c r="R75" s="30">
        <v>1.25</v>
      </c>
      <c r="S75" s="146">
        <f t="shared" ca="1" si="65"/>
        <v>0</v>
      </c>
      <c r="U75" s="33">
        <f t="shared" si="66"/>
        <v>0</v>
      </c>
      <c r="V75" s="33">
        <f t="shared" ref="V75:V138" si="80">IFERROR(U75+(U75*$C$203),0)</f>
        <v>0</v>
      </c>
      <c r="W75" s="33">
        <f t="shared" si="60"/>
        <v>0</v>
      </c>
      <c r="X75" s="33">
        <f t="shared" si="60"/>
        <v>0</v>
      </c>
      <c r="Y75" s="33">
        <f t="shared" si="60"/>
        <v>0</v>
      </c>
      <c r="Z75" s="124"/>
      <c r="AA75" s="41">
        <f t="shared" ca="1" si="67"/>
        <v>0</v>
      </c>
      <c r="AB75" s="42">
        <f t="shared" ca="1" si="68"/>
        <v>0</v>
      </c>
      <c r="AC75" s="43">
        <f t="shared" ca="1" si="69"/>
        <v>0</v>
      </c>
      <c r="AD75" s="43">
        <f t="shared" ca="1" si="70"/>
        <v>0</v>
      </c>
      <c r="AE75" s="43">
        <f t="shared" ca="1" si="71"/>
        <v>0</v>
      </c>
      <c r="AF75" s="44">
        <f t="shared" ca="1" si="72"/>
        <v>0</v>
      </c>
      <c r="AI75" s="38" t="e">
        <f t="shared" si="73"/>
        <v>#VALUE!</v>
      </c>
      <c r="AJ75" s="30">
        <v>1.25</v>
      </c>
      <c r="AK75" s="32" t="e">
        <f t="shared" si="54"/>
        <v>#VALUE!</v>
      </c>
      <c r="AM75" s="34">
        <f t="shared" si="74"/>
        <v>0</v>
      </c>
      <c r="AN75" s="35">
        <f t="shared" ca="1" si="55"/>
        <v>0</v>
      </c>
      <c r="AO75" s="35">
        <f t="shared" ca="1" si="56"/>
        <v>0</v>
      </c>
      <c r="AP75" s="35">
        <f t="shared" ca="1" si="57"/>
        <v>0</v>
      </c>
      <c r="AQ75" s="35">
        <f t="shared" ca="1" si="58"/>
        <v>0</v>
      </c>
      <c r="AR75" s="35">
        <f t="shared" ca="1" si="59"/>
        <v>0</v>
      </c>
      <c r="AW75" s="14">
        <f t="shared" si="75"/>
        <v>6.0000000000000001E-3</v>
      </c>
      <c r="AX75" s="14">
        <f t="shared" si="76"/>
        <v>1.4999999999999999E-2</v>
      </c>
      <c r="AY75" s="14">
        <f t="shared" si="77"/>
        <v>5.5E-2</v>
      </c>
      <c r="AZ75" s="14" t="e">
        <f t="shared" si="78"/>
        <v>#VALUE!</v>
      </c>
      <c r="BD75" t="str">
        <f t="shared" ref="BD75:BD138" si="81">IF(AND(C75&lt;&gt;$C$165,C75&lt;&gt;$C$166),"N/A",IF(AND(OR(C75=$C$165,C75=$C$166),H75=0),"Unen","Mort"))</f>
        <v>N/A</v>
      </c>
    </row>
    <row r="76" spans="2:56" ht="14.7" outlineLevel="1" thickBot="1">
      <c r="B76" s="29">
        <v>67</v>
      </c>
      <c r="C76" s="373" t="str">
        <f>IF(ISBLANK('1. Portfolio Schedule'!B77),"",IF(OR('1. Portfolio Schedule'!F77="Single Family Let",'1. Portfolio Schedule'!F77="Student Let"),$C$177,IF(OR('1. Portfolio Schedule'!F77="HMO (mandatory licence)",'1. Portfolio Schedule'!F77="HMO (selective licence)",'1. Portfolio Schedule'!F77="HMO (no licence)"),$C$178,IF('1. Portfolio Schedule'!F77=$C$179,$C$179,""))))</f>
        <v/>
      </c>
      <c r="D76" s="374" t="str">
        <f>IF(AND(C76&lt;&gt;$M$165,C76&lt;&gt;$M$166,C76&lt;&gt;$C$179),"",IF('1. Portfolio Schedule'!D77&gt;-1,'1. Portfolio Schedule'!D77,"Unspecified"))</f>
        <v/>
      </c>
      <c r="E76" s="374" t="str">
        <f>IF(AND(C76&lt;&gt;$M$165,C76&lt;&gt;$M$166,C76&lt;&gt;$C$179),"",'1. Portfolio Schedule'!B77)</f>
        <v/>
      </c>
      <c r="F76" s="375" t="str">
        <f>IF(AND(C76&lt;&gt;$M$165,C76&lt;&gt;$M$166,C76&lt;&gt;$C$179),"",'1. Portfolio Schedule'!C77)</f>
        <v/>
      </c>
      <c r="G76" s="375" t="str">
        <f>IF(AND(C76&lt;&gt;$M$165,C76&lt;&gt;$M$166,C76&lt;&gt;$C$179),"",IF('1. Portfolio Schedule'!J77="Individual","Individual",IF('1. Portfolio Schedule'!J77="Ltd Company","Ltd Co","Unspecified")))</f>
        <v/>
      </c>
      <c r="H76" s="376" t="str">
        <f>IF(AND(C76&lt;&gt;$M$165,C76&lt;&gt;$M$166,C76&lt;&gt;$C$179),"",'1. Portfolio Schedule'!K77)</f>
        <v/>
      </c>
      <c r="I76" s="376" t="str">
        <f>IF(AND(C76&lt;&gt;$M$165,C76&lt;&gt;$M$166,C76&lt;&gt;$C$179),"",'1. Portfolio Schedule'!H77)</f>
        <v/>
      </c>
      <c r="J76" s="377">
        <f t="shared" si="79"/>
        <v>0</v>
      </c>
      <c r="K76" s="378" t="str">
        <f>IF(AND(C76&lt;&gt;$M$165,C76&lt;&gt;$M$166,C76&lt;&gt;$C$179),"",'1. Portfolio Schedule'!L77)</f>
        <v/>
      </c>
      <c r="L76" s="379" t="str">
        <f>IF(AND(C76&lt;&gt;$M$165,C76&lt;&gt;$M$166,C76&lt;&gt;$C$179),"",'1. Portfolio Schedule'!M77)</f>
        <v/>
      </c>
      <c r="M76" s="45" t="str">
        <f t="shared" si="61"/>
        <v/>
      </c>
      <c r="N76" s="30">
        <f t="shared" si="62"/>
        <v>0</v>
      </c>
      <c r="O76" s="31" t="str">
        <f t="shared" si="63"/>
        <v/>
      </c>
      <c r="P76" t="s">
        <v>40</v>
      </c>
      <c r="Q76" s="145">
        <f t="shared" ca="1" si="64"/>
        <v>5.5E-2</v>
      </c>
      <c r="R76" s="30">
        <v>1.25</v>
      </c>
      <c r="S76" s="146">
        <f t="shared" ca="1" si="65"/>
        <v>0</v>
      </c>
      <c r="U76" s="33">
        <f t="shared" si="66"/>
        <v>0</v>
      </c>
      <c r="V76" s="33">
        <f t="shared" si="80"/>
        <v>0</v>
      </c>
      <c r="W76" s="33">
        <f t="shared" si="60"/>
        <v>0</v>
      </c>
      <c r="X76" s="33">
        <f t="shared" si="60"/>
        <v>0</v>
      </c>
      <c r="Y76" s="33">
        <f t="shared" si="60"/>
        <v>0</v>
      </c>
      <c r="Z76" s="124"/>
      <c r="AA76" s="41">
        <f t="shared" ca="1" si="67"/>
        <v>0</v>
      </c>
      <c r="AB76" s="42">
        <f t="shared" ca="1" si="68"/>
        <v>0</v>
      </c>
      <c r="AC76" s="43">
        <f t="shared" ca="1" si="69"/>
        <v>0</v>
      </c>
      <c r="AD76" s="43">
        <f t="shared" ca="1" si="70"/>
        <v>0</v>
      </c>
      <c r="AE76" s="43">
        <f t="shared" ca="1" si="71"/>
        <v>0</v>
      </c>
      <c r="AF76" s="44">
        <f t="shared" ca="1" si="72"/>
        <v>0</v>
      </c>
      <c r="AI76" s="38" t="e">
        <f t="shared" si="73"/>
        <v>#VALUE!</v>
      </c>
      <c r="AJ76" s="30">
        <v>1.25</v>
      </c>
      <c r="AK76" s="32" t="e">
        <f t="shared" si="54"/>
        <v>#VALUE!</v>
      </c>
      <c r="AM76" s="34">
        <f t="shared" si="74"/>
        <v>0</v>
      </c>
      <c r="AN76" s="35">
        <f t="shared" ca="1" si="55"/>
        <v>0</v>
      </c>
      <c r="AO76" s="35">
        <f t="shared" ca="1" si="56"/>
        <v>0</v>
      </c>
      <c r="AP76" s="35">
        <f t="shared" ca="1" si="57"/>
        <v>0</v>
      </c>
      <c r="AQ76" s="35">
        <f t="shared" ca="1" si="58"/>
        <v>0</v>
      </c>
      <c r="AR76" s="35">
        <f t="shared" ca="1" si="59"/>
        <v>0</v>
      </c>
      <c r="AW76" s="14">
        <f t="shared" si="75"/>
        <v>6.0000000000000001E-3</v>
      </c>
      <c r="AX76" s="14">
        <f t="shared" si="76"/>
        <v>1.4999999999999999E-2</v>
      </c>
      <c r="AY76" s="14">
        <f t="shared" si="77"/>
        <v>5.5E-2</v>
      </c>
      <c r="AZ76" s="14" t="e">
        <f t="shared" si="78"/>
        <v>#VALUE!</v>
      </c>
      <c r="BD76" t="str">
        <f t="shared" si="81"/>
        <v>N/A</v>
      </c>
    </row>
    <row r="77" spans="2:56" ht="14.7" outlineLevel="1" thickBot="1">
      <c r="B77" s="29">
        <v>68</v>
      </c>
      <c r="C77" s="373" t="str">
        <f>IF(ISBLANK('1. Portfolio Schedule'!B78),"",IF(OR('1. Portfolio Schedule'!F78="Single Family Let",'1. Portfolio Schedule'!F78="Student Let"),$C$177,IF(OR('1. Portfolio Schedule'!F78="HMO (mandatory licence)",'1. Portfolio Schedule'!F78="HMO (selective licence)",'1. Portfolio Schedule'!F78="HMO (no licence)"),$C$178,IF('1. Portfolio Schedule'!F78=$C$179,$C$179,""))))</f>
        <v/>
      </c>
      <c r="D77" s="374" t="str">
        <f>IF(AND(C77&lt;&gt;$M$165,C77&lt;&gt;$M$166,C77&lt;&gt;$C$179),"",IF('1. Portfolio Schedule'!D78&gt;-1,'1. Portfolio Schedule'!D78,"Unspecified"))</f>
        <v/>
      </c>
      <c r="E77" s="374" t="str">
        <f>IF(AND(C77&lt;&gt;$M$165,C77&lt;&gt;$M$166,C77&lt;&gt;$C$179),"",'1. Portfolio Schedule'!B78)</f>
        <v/>
      </c>
      <c r="F77" s="375" t="str">
        <f>IF(AND(C77&lt;&gt;$M$165,C77&lt;&gt;$M$166,C77&lt;&gt;$C$179),"",'1. Portfolio Schedule'!C78)</f>
        <v/>
      </c>
      <c r="G77" s="375" t="str">
        <f>IF(AND(C77&lt;&gt;$M$165,C77&lt;&gt;$M$166,C77&lt;&gt;$C$179),"",IF('1. Portfolio Schedule'!J78="Individual","Individual",IF('1. Portfolio Schedule'!J78="Ltd Company","Ltd Co","Unspecified")))</f>
        <v/>
      </c>
      <c r="H77" s="376" t="str">
        <f>IF(AND(C77&lt;&gt;$M$165,C77&lt;&gt;$M$166,C77&lt;&gt;$C$179),"",'1. Portfolio Schedule'!K78)</f>
        <v/>
      </c>
      <c r="I77" s="376" t="str">
        <f>IF(AND(C77&lt;&gt;$M$165,C77&lt;&gt;$M$166,C77&lt;&gt;$C$179),"",'1. Portfolio Schedule'!H78)</f>
        <v/>
      </c>
      <c r="J77" s="377">
        <f t="shared" si="79"/>
        <v>0</v>
      </c>
      <c r="K77" s="378" t="str">
        <f>IF(AND(C77&lt;&gt;$M$165,C77&lt;&gt;$M$166,C77&lt;&gt;$C$179),"",'1. Portfolio Schedule'!L78)</f>
        <v/>
      </c>
      <c r="L77" s="379" t="str">
        <f>IF(AND(C77&lt;&gt;$M$165,C77&lt;&gt;$M$166,C77&lt;&gt;$C$179),"",'1. Portfolio Schedule'!M78)</f>
        <v/>
      </c>
      <c r="M77" s="45" t="str">
        <f t="shared" si="61"/>
        <v/>
      </c>
      <c r="N77" s="30">
        <f t="shared" si="62"/>
        <v>0</v>
      </c>
      <c r="O77" s="31" t="str">
        <f t="shared" si="63"/>
        <v/>
      </c>
      <c r="P77" t="s">
        <v>40</v>
      </c>
      <c r="Q77" s="145">
        <f t="shared" ca="1" si="64"/>
        <v>5.5E-2</v>
      </c>
      <c r="R77" s="30">
        <v>1.25</v>
      </c>
      <c r="S77" s="146">
        <f t="shared" ca="1" si="65"/>
        <v>0</v>
      </c>
      <c r="U77" s="33">
        <f t="shared" si="66"/>
        <v>0</v>
      </c>
      <c r="V77" s="33">
        <f t="shared" si="80"/>
        <v>0</v>
      </c>
      <c r="W77" s="33">
        <f t="shared" si="60"/>
        <v>0</v>
      </c>
      <c r="X77" s="33">
        <f t="shared" si="60"/>
        <v>0</v>
      </c>
      <c r="Y77" s="33">
        <f t="shared" si="60"/>
        <v>0</v>
      </c>
      <c r="Z77" s="124"/>
      <c r="AA77" s="41">
        <f t="shared" ca="1" si="67"/>
        <v>0</v>
      </c>
      <c r="AB77" s="42">
        <f t="shared" ca="1" si="68"/>
        <v>0</v>
      </c>
      <c r="AC77" s="43">
        <f t="shared" ca="1" si="69"/>
        <v>0</v>
      </c>
      <c r="AD77" s="43">
        <f t="shared" ca="1" si="70"/>
        <v>0</v>
      </c>
      <c r="AE77" s="43">
        <f t="shared" ca="1" si="71"/>
        <v>0</v>
      </c>
      <c r="AF77" s="44">
        <f t="shared" ca="1" si="72"/>
        <v>0</v>
      </c>
      <c r="AI77" s="38" t="e">
        <f t="shared" si="73"/>
        <v>#VALUE!</v>
      </c>
      <c r="AJ77" s="30">
        <v>1.25</v>
      </c>
      <c r="AK77" s="32" t="e">
        <f t="shared" si="54"/>
        <v>#VALUE!</v>
      </c>
      <c r="AM77" s="34">
        <f t="shared" si="74"/>
        <v>0</v>
      </c>
      <c r="AN77" s="35">
        <f t="shared" ca="1" si="55"/>
        <v>0</v>
      </c>
      <c r="AO77" s="35">
        <f t="shared" ca="1" si="56"/>
        <v>0</v>
      </c>
      <c r="AP77" s="35">
        <f t="shared" ca="1" si="57"/>
        <v>0</v>
      </c>
      <c r="AQ77" s="35">
        <f t="shared" ca="1" si="58"/>
        <v>0</v>
      </c>
      <c r="AR77" s="35">
        <f t="shared" ca="1" si="59"/>
        <v>0</v>
      </c>
      <c r="AW77" s="14">
        <f t="shared" si="75"/>
        <v>6.0000000000000001E-3</v>
      </c>
      <c r="AX77" s="14">
        <f t="shared" si="76"/>
        <v>1.4999999999999999E-2</v>
      </c>
      <c r="AY77" s="14">
        <f t="shared" si="77"/>
        <v>5.5E-2</v>
      </c>
      <c r="AZ77" s="14" t="e">
        <f t="shared" si="78"/>
        <v>#VALUE!</v>
      </c>
      <c r="BD77" t="str">
        <f t="shared" si="81"/>
        <v>N/A</v>
      </c>
    </row>
    <row r="78" spans="2:56" ht="14.7" outlineLevel="1" thickBot="1">
      <c r="B78" s="29">
        <v>69</v>
      </c>
      <c r="C78" s="373" t="str">
        <f>IF(ISBLANK('1. Portfolio Schedule'!B79),"",IF(OR('1. Portfolio Schedule'!F79="Single Family Let",'1. Portfolio Schedule'!F79="Student Let"),$C$177,IF(OR('1. Portfolio Schedule'!F79="HMO (mandatory licence)",'1. Portfolio Schedule'!F79="HMO (selective licence)",'1. Portfolio Schedule'!F79="HMO (no licence)"),$C$178,IF('1. Portfolio Schedule'!F79=$C$179,$C$179,""))))</f>
        <v/>
      </c>
      <c r="D78" s="374" t="str">
        <f>IF(AND(C78&lt;&gt;$M$165,C78&lt;&gt;$M$166,C78&lt;&gt;$C$179),"",IF('1. Portfolio Schedule'!D79&gt;-1,'1. Portfolio Schedule'!D79,"Unspecified"))</f>
        <v/>
      </c>
      <c r="E78" s="374" t="str">
        <f>IF(AND(C78&lt;&gt;$M$165,C78&lt;&gt;$M$166,C78&lt;&gt;$C$179),"",'1. Portfolio Schedule'!B79)</f>
        <v/>
      </c>
      <c r="F78" s="375" t="str">
        <f>IF(AND(C78&lt;&gt;$M$165,C78&lt;&gt;$M$166,C78&lt;&gt;$C$179),"",'1. Portfolio Schedule'!C79)</f>
        <v/>
      </c>
      <c r="G78" s="375" t="str">
        <f>IF(AND(C78&lt;&gt;$M$165,C78&lt;&gt;$M$166,C78&lt;&gt;$C$179),"",IF('1. Portfolio Schedule'!J79="Individual","Individual",IF('1. Portfolio Schedule'!J79="Ltd Company","Ltd Co","Unspecified")))</f>
        <v/>
      </c>
      <c r="H78" s="376" t="str">
        <f>IF(AND(C78&lt;&gt;$M$165,C78&lt;&gt;$M$166,C78&lt;&gt;$C$179),"",'1. Portfolio Schedule'!K79)</f>
        <v/>
      </c>
      <c r="I78" s="376" t="str">
        <f>IF(AND(C78&lt;&gt;$M$165,C78&lt;&gt;$M$166,C78&lt;&gt;$C$179),"",'1. Portfolio Schedule'!H79)</f>
        <v/>
      </c>
      <c r="J78" s="377">
        <f t="shared" si="79"/>
        <v>0</v>
      </c>
      <c r="K78" s="378" t="str">
        <f>IF(AND(C78&lt;&gt;$M$165,C78&lt;&gt;$M$166,C78&lt;&gt;$C$179),"",'1. Portfolio Schedule'!L79)</f>
        <v/>
      </c>
      <c r="L78" s="379" t="str">
        <f>IF(AND(C78&lt;&gt;$M$165,C78&lt;&gt;$M$166,C78&lt;&gt;$C$179),"",'1. Portfolio Schedule'!M79)</f>
        <v/>
      </c>
      <c r="M78" s="45" t="str">
        <f t="shared" si="61"/>
        <v/>
      </c>
      <c r="N78" s="30">
        <f t="shared" si="62"/>
        <v>0</v>
      </c>
      <c r="O78" s="31" t="str">
        <f t="shared" si="63"/>
        <v/>
      </c>
      <c r="P78" t="s">
        <v>40</v>
      </c>
      <c r="Q78" s="145">
        <f t="shared" ca="1" si="64"/>
        <v>5.5E-2</v>
      </c>
      <c r="R78" s="30">
        <v>1.25</v>
      </c>
      <c r="S78" s="146">
        <f t="shared" ca="1" si="65"/>
        <v>0</v>
      </c>
      <c r="U78" s="33">
        <f t="shared" si="66"/>
        <v>0</v>
      </c>
      <c r="V78" s="33">
        <f t="shared" si="80"/>
        <v>0</v>
      </c>
      <c r="W78" s="33">
        <f t="shared" si="60"/>
        <v>0</v>
      </c>
      <c r="X78" s="33">
        <f t="shared" si="60"/>
        <v>0</v>
      </c>
      <c r="Y78" s="33">
        <f t="shared" si="60"/>
        <v>0</v>
      </c>
      <c r="Z78" s="124"/>
      <c r="AA78" s="41">
        <f t="shared" ca="1" si="67"/>
        <v>0</v>
      </c>
      <c r="AB78" s="42">
        <f t="shared" ca="1" si="68"/>
        <v>0</v>
      </c>
      <c r="AC78" s="43">
        <f t="shared" ca="1" si="69"/>
        <v>0</v>
      </c>
      <c r="AD78" s="43">
        <f t="shared" ca="1" si="70"/>
        <v>0</v>
      </c>
      <c r="AE78" s="43">
        <f t="shared" ca="1" si="71"/>
        <v>0</v>
      </c>
      <c r="AF78" s="44">
        <f t="shared" ca="1" si="72"/>
        <v>0</v>
      </c>
      <c r="AI78" s="38" t="e">
        <f t="shared" si="73"/>
        <v>#VALUE!</v>
      </c>
      <c r="AJ78" s="30">
        <v>1.25</v>
      </c>
      <c r="AK78" s="32" t="e">
        <f t="shared" si="54"/>
        <v>#VALUE!</v>
      </c>
      <c r="AM78" s="34">
        <f t="shared" si="74"/>
        <v>0</v>
      </c>
      <c r="AN78" s="35">
        <f t="shared" ca="1" si="55"/>
        <v>0</v>
      </c>
      <c r="AO78" s="35">
        <f t="shared" ca="1" si="56"/>
        <v>0</v>
      </c>
      <c r="AP78" s="35">
        <f t="shared" ca="1" si="57"/>
        <v>0</v>
      </c>
      <c r="AQ78" s="35">
        <f t="shared" ca="1" si="58"/>
        <v>0</v>
      </c>
      <c r="AR78" s="35">
        <f t="shared" ca="1" si="59"/>
        <v>0</v>
      </c>
      <c r="AW78" s="14">
        <f t="shared" si="75"/>
        <v>6.0000000000000001E-3</v>
      </c>
      <c r="AX78" s="14">
        <f t="shared" si="76"/>
        <v>1.4999999999999999E-2</v>
      </c>
      <c r="AY78" s="14">
        <f t="shared" si="77"/>
        <v>5.5E-2</v>
      </c>
      <c r="AZ78" s="14" t="e">
        <f t="shared" si="78"/>
        <v>#VALUE!</v>
      </c>
      <c r="BD78" t="str">
        <f t="shared" si="81"/>
        <v>N/A</v>
      </c>
    </row>
    <row r="79" spans="2:56" ht="14.7" outlineLevel="1" thickBot="1">
      <c r="B79" s="29">
        <v>70</v>
      </c>
      <c r="C79" s="373" t="str">
        <f>IF(ISBLANK('1. Portfolio Schedule'!B80),"",IF(OR('1. Portfolio Schedule'!F80="Single Family Let",'1. Portfolio Schedule'!F80="Student Let"),$C$177,IF(OR('1. Portfolio Schedule'!F80="HMO (mandatory licence)",'1. Portfolio Schedule'!F80="HMO (selective licence)",'1. Portfolio Schedule'!F80="HMO (no licence)"),$C$178,IF('1. Portfolio Schedule'!F80=$C$179,$C$179,""))))</f>
        <v/>
      </c>
      <c r="D79" s="374" t="str">
        <f>IF(AND(C79&lt;&gt;$M$165,C79&lt;&gt;$M$166,C79&lt;&gt;$C$179),"",IF('1. Portfolio Schedule'!D80&gt;-1,'1. Portfolio Schedule'!D80,"Unspecified"))</f>
        <v/>
      </c>
      <c r="E79" s="374" t="str">
        <f>IF(AND(C79&lt;&gt;$M$165,C79&lt;&gt;$M$166,C79&lt;&gt;$C$179),"",'1. Portfolio Schedule'!B80)</f>
        <v/>
      </c>
      <c r="F79" s="375" t="str">
        <f>IF(AND(C79&lt;&gt;$M$165,C79&lt;&gt;$M$166,C79&lt;&gt;$C$179),"",'1. Portfolio Schedule'!C80)</f>
        <v/>
      </c>
      <c r="G79" s="375" t="str">
        <f>IF(AND(C79&lt;&gt;$M$165,C79&lt;&gt;$M$166,C79&lt;&gt;$C$179),"",IF('1. Portfolio Schedule'!J80="Individual","Individual",IF('1. Portfolio Schedule'!J80="Ltd Company","Ltd Co","Unspecified")))</f>
        <v/>
      </c>
      <c r="H79" s="376" t="str">
        <f>IF(AND(C79&lt;&gt;$M$165,C79&lt;&gt;$M$166,C79&lt;&gt;$C$179),"",'1. Portfolio Schedule'!K80)</f>
        <v/>
      </c>
      <c r="I79" s="376" t="str">
        <f>IF(AND(C79&lt;&gt;$M$165,C79&lt;&gt;$M$166,C79&lt;&gt;$C$179),"",'1. Portfolio Schedule'!H80)</f>
        <v/>
      </c>
      <c r="J79" s="377">
        <f t="shared" si="79"/>
        <v>0</v>
      </c>
      <c r="K79" s="378" t="str">
        <f>IF(AND(C79&lt;&gt;$M$165,C79&lt;&gt;$M$166,C79&lt;&gt;$C$179),"",'1. Portfolio Schedule'!L80)</f>
        <v/>
      </c>
      <c r="L79" s="379" t="str">
        <f>IF(AND(C79&lt;&gt;$M$165,C79&lt;&gt;$M$166,C79&lt;&gt;$C$179),"",'1. Portfolio Schedule'!M80)</f>
        <v/>
      </c>
      <c r="M79" s="45" t="str">
        <f t="shared" si="61"/>
        <v/>
      </c>
      <c r="N79" s="30">
        <f t="shared" si="62"/>
        <v>0</v>
      </c>
      <c r="O79" s="31" t="str">
        <f t="shared" si="63"/>
        <v/>
      </c>
      <c r="P79" t="s">
        <v>40</v>
      </c>
      <c r="Q79" s="145">
        <f t="shared" ca="1" si="64"/>
        <v>5.5E-2</v>
      </c>
      <c r="R79" s="30">
        <v>1.25</v>
      </c>
      <c r="S79" s="146">
        <f t="shared" ca="1" si="65"/>
        <v>0</v>
      </c>
      <c r="U79" s="33">
        <f t="shared" si="66"/>
        <v>0</v>
      </c>
      <c r="V79" s="33">
        <f t="shared" si="80"/>
        <v>0</v>
      </c>
      <c r="W79" s="33">
        <f t="shared" si="60"/>
        <v>0</v>
      </c>
      <c r="X79" s="33">
        <f t="shared" si="60"/>
        <v>0</v>
      </c>
      <c r="Y79" s="33">
        <f t="shared" si="60"/>
        <v>0</v>
      </c>
      <c r="Z79" s="124"/>
      <c r="AA79" s="41">
        <f t="shared" ca="1" si="67"/>
        <v>0</v>
      </c>
      <c r="AB79" s="42">
        <f t="shared" ca="1" si="68"/>
        <v>0</v>
      </c>
      <c r="AC79" s="43">
        <f t="shared" ca="1" si="69"/>
        <v>0</v>
      </c>
      <c r="AD79" s="43">
        <f t="shared" ca="1" si="70"/>
        <v>0</v>
      </c>
      <c r="AE79" s="43">
        <f t="shared" ca="1" si="71"/>
        <v>0</v>
      </c>
      <c r="AF79" s="44">
        <f t="shared" ca="1" si="72"/>
        <v>0</v>
      </c>
      <c r="AI79" s="38" t="e">
        <f t="shared" si="73"/>
        <v>#VALUE!</v>
      </c>
      <c r="AJ79" s="30">
        <v>1.25</v>
      </c>
      <c r="AK79" s="32" t="e">
        <f t="shared" si="54"/>
        <v>#VALUE!</v>
      </c>
      <c r="AM79" s="34">
        <f t="shared" si="74"/>
        <v>0</v>
      </c>
      <c r="AN79" s="35">
        <f t="shared" ca="1" si="55"/>
        <v>0</v>
      </c>
      <c r="AO79" s="35">
        <f t="shared" ca="1" si="56"/>
        <v>0</v>
      </c>
      <c r="AP79" s="35">
        <f t="shared" ca="1" si="57"/>
        <v>0</v>
      </c>
      <c r="AQ79" s="35">
        <f t="shared" ca="1" si="58"/>
        <v>0</v>
      </c>
      <c r="AR79" s="35">
        <f t="shared" ca="1" si="59"/>
        <v>0</v>
      </c>
      <c r="AW79" s="14">
        <f t="shared" si="75"/>
        <v>6.0000000000000001E-3</v>
      </c>
      <c r="AX79" s="14">
        <f t="shared" si="76"/>
        <v>1.4999999999999999E-2</v>
      </c>
      <c r="AY79" s="14">
        <f t="shared" si="77"/>
        <v>5.5E-2</v>
      </c>
      <c r="AZ79" s="14" t="e">
        <f t="shared" si="78"/>
        <v>#VALUE!</v>
      </c>
      <c r="BD79" t="str">
        <f t="shared" si="81"/>
        <v>N/A</v>
      </c>
    </row>
    <row r="80" spans="2:56" ht="14.7" outlineLevel="1" thickBot="1">
      <c r="B80" s="29">
        <v>71</v>
      </c>
      <c r="C80" s="373" t="str">
        <f>IF(ISBLANK('1. Portfolio Schedule'!B81),"",IF(OR('1. Portfolio Schedule'!F81="Single Family Let",'1. Portfolio Schedule'!F81="Student Let"),$C$177,IF(OR('1. Portfolio Schedule'!F81="HMO (mandatory licence)",'1. Portfolio Schedule'!F81="HMO (selective licence)",'1. Portfolio Schedule'!F81="HMO (no licence)"),$C$178,IF('1. Portfolio Schedule'!F81=$C$179,$C$179,""))))</f>
        <v/>
      </c>
      <c r="D80" s="374" t="str">
        <f>IF(AND(C80&lt;&gt;$M$165,C80&lt;&gt;$M$166,C80&lt;&gt;$C$179),"",IF('1. Portfolio Schedule'!D81&gt;-1,'1. Portfolio Schedule'!D81,"Unspecified"))</f>
        <v/>
      </c>
      <c r="E80" s="374" t="str">
        <f>IF(AND(C80&lt;&gt;$M$165,C80&lt;&gt;$M$166,C80&lt;&gt;$C$179),"",'1. Portfolio Schedule'!B81)</f>
        <v/>
      </c>
      <c r="F80" s="375" t="str">
        <f>IF(AND(C80&lt;&gt;$M$165,C80&lt;&gt;$M$166,C80&lt;&gt;$C$179),"",'1. Portfolio Schedule'!C81)</f>
        <v/>
      </c>
      <c r="G80" s="375" t="str">
        <f>IF(AND(C80&lt;&gt;$M$165,C80&lt;&gt;$M$166,C80&lt;&gt;$C$179),"",IF('1. Portfolio Schedule'!J81="Individual","Individual",IF('1. Portfolio Schedule'!J81="Ltd Company","Ltd Co","Unspecified")))</f>
        <v/>
      </c>
      <c r="H80" s="376" t="str">
        <f>IF(AND(C80&lt;&gt;$M$165,C80&lt;&gt;$M$166,C80&lt;&gt;$C$179),"",'1. Portfolio Schedule'!K81)</f>
        <v/>
      </c>
      <c r="I80" s="376" t="str">
        <f>IF(AND(C80&lt;&gt;$M$165,C80&lt;&gt;$M$166,C80&lt;&gt;$C$179),"",'1. Portfolio Schedule'!H81)</f>
        <v/>
      </c>
      <c r="J80" s="377">
        <f t="shared" si="79"/>
        <v>0</v>
      </c>
      <c r="K80" s="378" t="str">
        <f>IF(AND(C80&lt;&gt;$M$165,C80&lt;&gt;$M$166,C80&lt;&gt;$C$179),"",'1. Portfolio Schedule'!L81)</f>
        <v/>
      </c>
      <c r="L80" s="379" t="str">
        <f>IF(AND(C80&lt;&gt;$M$165,C80&lt;&gt;$M$166,C80&lt;&gt;$C$179),"",'1. Portfolio Schedule'!M81)</f>
        <v/>
      </c>
      <c r="M80" s="45" t="str">
        <f t="shared" si="61"/>
        <v/>
      </c>
      <c r="N80" s="30">
        <f t="shared" si="62"/>
        <v>0</v>
      </c>
      <c r="O80" s="31" t="str">
        <f t="shared" si="63"/>
        <v/>
      </c>
      <c r="P80" t="s">
        <v>40</v>
      </c>
      <c r="Q80" s="145">
        <f t="shared" ca="1" si="64"/>
        <v>5.5E-2</v>
      </c>
      <c r="R80" s="30">
        <v>1.25</v>
      </c>
      <c r="S80" s="146">
        <f t="shared" ca="1" si="65"/>
        <v>0</v>
      </c>
      <c r="U80" s="33">
        <f t="shared" si="66"/>
        <v>0</v>
      </c>
      <c r="V80" s="33">
        <f t="shared" si="80"/>
        <v>0</v>
      </c>
      <c r="W80" s="33">
        <f t="shared" si="60"/>
        <v>0</v>
      </c>
      <c r="X80" s="33">
        <f t="shared" si="60"/>
        <v>0</v>
      </c>
      <c r="Y80" s="33">
        <f t="shared" si="60"/>
        <v>0</v>
      </c>
      <c r="Z80" s="124"/>
      <c r="AA80" s="41">
        <f t="shared" ca="1" si="67"/>
        <v>0</v>
      </c>
      <c r="AB80" s="42">
        <f t="shared" ca="1" si="68"/>
        <v>0</v>
      </c>
      <c r="AC80" s="43">
        <f t="shared" ca="1" si="69"/>
        <v>0</v>
      </c>
      <c r="AD80" s="43">
        <f t="shared" ca="1" si="70"/>
        <v>0</v>
      </c>
      <c r="AE80" s="43">
        <f t="shared" ca="1" si="71"/>
        <v>0</v>
      </c>
      <c r="AF80" s="44">
        <f t="shared" ca="1" si="72"/>
        <v>0</v>
      </c>
      <c r="AI80" s="38" t="e">
        <f t="shared" si="73"/>
        <v>#VALUE!</v>
      </c>
      <c r="AJ80" s="30">
        <v>1.25</v>
      </c>
      <c r="AK80" s="32" t="e">
        <f t="shared" si="54"/>
        <v>#VALUE!</v>
      </c>
      <c r="AM80" s="34">
        <f t="shared" si="74"/>
        <v>0</v>
      </c>
      <c r="AN80" s="35">
        <f t="shared" ca="1" si="55"/>
        <v>0</v>
      </c>
      <c r="AO80" s="35">
        <f t="shared" ca="1" si="56"/>
        <v>0</v>
      </c>
      <c r="AP80" s="35">
        <f t="shared" ca="1" si="57"/>
        <v>0</v>
      </c>
      <c r="AQ80" s="35">
        <f t="shared" ca="1" si="58"/>
        <v>0</v>
      </c>
      <c r="AR80" s="35">
        <f t="shared" ca="1" si="59"/>
        <v>0</v>
      </c>
      <c r="AW80" s="14">
        <f t="shared" si="75"/>
        <v>6.0000000000000001E-3</v>
      </c>
      <c r="AX80" s="14">
        <f t="shared" si="76"/>
        <v>1.4999999999999999E-2</v>
      </c>
      <c r="AY80" s="14">
        <f t="shared" si="77"/>
        <v>5.5E-2</v>
      </c>
      <c r="AZ80" s="14" t="e">
        <f t="shared" si="78"/>
        <v>#VALUE!</v>
      </c>
      <c r="BD80" t="str">
        <f t="shared" si="81"/>
        <v>N/A</v>
      </c>
    </row>
    <row r="81" spans="2:56" ht="14.7" outlineLevel="1" thickBot="1">
      <c r="B81" s="29">
        <v>72</v>
      </c>
      <c r="C81" s="373" t="str">
        <f>IF(ISBLANK('1. Portfolio Schedule'!B82),"",IF(OR('1. Portfolio Schedule'!F82="Single Family Let",'1. Portfolio Schedule'!F82="Student Let"),$C$177,IF(OR('1. Portfolio Schedule'!F82="HMO (mandatory licence)",'1. Portfolio Schedule'!F82="HMO (selective licence)",'1. Portfolio Schedule'!F82="HMO (no licence)"),$C$178,IF('1. Portfolio Schedule'!F82=$C$179,$C$179,""))))</f>
        <v/>
      </c>
      <c r="D81" s="374" t="str">
        <f>IF(AND(C81&lt;&gt;$M$165,C81&lt;&gt;$M$166,C81&lt;&gt;$C$179),"",IF('1. Portfolio Schedule'!D82&gt;-1,'1. Portfolio Schedule'!D82,"Unspecified"))</f>
        <v/>
      </c>
      <c r="E81" s="374" t="str">
        <f>IF(AND(C81&lt;&gt;$M$165,C81&lt;&gt;$M$166,C81&lt;&gt;$C$179),"",'1. Portfolio Schedule'!B82)</f>
        <v/>
      </c>
      <c r="F81" s="375" t="str">
        <f>IF(AND(C81&lt;&gt;$M$165,C81&lt;&gt;$M$166,C81&lt;&gt;$C$179),"",'1. Portfolio Schedule'!C82)</f>
        <v/>
      </c>
      <c r="G81" s="375" t="str">
        <f>IF(AND(C81&lt;&gt;$M$165,C81&lt;&gt;$M$166,C81&lt;&gt;$C$179),"",IF('1. Portfolio Schedule'!J82="Individual","Individual",IF('1. Portfolio Schedule'!J82="Ltd Company","Ltd Co","Unspecified")))</f>
        <v/>
      </c>
      <c r="H81" s="376" t="str">
        <f>IF(AND(C81&lt;&gt;$M$165,C81&lt;&gt;$M$166,C81&lt;&gt;$C$179),"",'1. Portfolio Schedule'!K82)</f>
        <v/>
      </c>
      <c r="I81" s="376" t="str">
        <f>IF(AND(C81&lt;&gt;$M$165,C81&lt;&gt;$M$166,C81&lt;&gt;$C$179),"",'1. Portfolio Schedule'!H82)</f>
        <v/>
      </c>
      <c r="J81" s="377">
        <f t="shared" si="79"/>
        <v>0</v>
      </c>
      <c r="K81" s="378" t="str">
        <f>IF(AND(C81&lt;&gt;$M$165,C81&lt;&gt;$M$166,C81&lt;&gt;$C$179),"",'1. Portfolio Schedule'!L82)</f>
        <v/>
      </c>
      <c r="L81" s="379" t="str">
        <f>IF(AND(C81&lt;&gt;$M$165,C81&lt;&gt;$M$166,C81&lt;&gt;$C$179),"",'1. Portfolio Schedule'!M82)</f>
        <v/>
      </c>
      <c r="M81" s="45" t="str">
        <f t="shared" si="61"/>
        <v/>
      </c>
      <c r="N81" s="30">
        <f t="shared" si="62"/>
        <v>0</v>
      </c>
      <c r="O81" s="31" t="str">
        <f t="shared" si="63"/>
        <v/>
      </c>
      <c r="P81" t="s">
        <v>40</v>
      </c>
      <c r="Q81" s="145">
        <f t="shared" ca="1" si="64"/>
        <v>5.5E-2</v>
      </c>
      <c r="R81" s="30">
        <v>1.25</v>
      </c>
      <c r="S81" s="146">
        <f t="shared" ca="1" si="65"/>
        <v>0</v>
      </c>
      <c r="U81" s="33">
        <f t="shared" si="66"/>
        <v>0</v>
      </c>
      <c r="V81" s="33">
        <f t="shared" si="80"/>
        <v>0</v>
      </c>
      <c r="W81" s="33">
        <f t="shared" si="60"/>
        <v>0</v>
      </c>
      <c r="X81" s="33">
        <f t="shared" si="60"/>
        <v>0</v>
      </c>
      <c r="Y81" s="33">
        <f t="shared" si="60"/>
        <v>0</v>
      </c>
      <c r="Z81" s="124"/>
      <c r="AA81" s="41">
        <f t="shared" ca="1" si="67"/>
        <v>0</v>
      </c>
      <c r="AB81" s="42">
        <f t="shared" ca="1" si="68"/>
        <v>0</v>
      </c>
      <c r="AC81" s="43">
        <f t="shared" ca="1" si="69"/>
        <v>0</v>
      </c>
      <c r="AD81" s="43">
        <f t="shared" ca="1" si="70"/>
        <v>0</v>
      </c>
      <c r="AE81" s="43">
        <f t="shared" ca="1" si="71"/>
        <v>0</v>
      </c>
      <c r="AF81" s="44">
        <f t="shared" ca="1" si="72"/>
        <v>0</v>
      </c>
      <c r="AI81" s="38" t="e">
        <f t="shared" si="73"/>
        <v>#VALUE!</v>
      </c>
      <c r="AJ81" s="30">
        <v>1.25</v>
      </c>
      <c r="AK81" s="32" t="e">
        <f t="shared" si="54"/>
        <v>#VALUE!</v>
      </c>
      <c r="AM81" s="34">
        <f t="shared" si="74"/>
        <v>0</v>
      </c>
      <c r="AN81" s="35">
        <f t="shared" ca="1" si="55"/>
        <v>0</v>
      </c>
      <c r="AO81" s="35">
        <f t="shared" ca="1" si="56"/>
        <v>0</v>
      </c>
      <c r="AP81" s="35">
        <f t="shared" ca="1" si="57"/>
        <v>0</v>
      </c>
      <c r="AQ81" s="35">
        <f t="shared" ca="1" si="58"/>
        <v>0</v>
      </c>
      <c r="AR81" s="35">
        <f t="shared" ca="1" si="59"/>
        <v>0</v>
      </c>
      <c r="AW81" s="14">
        <f t="shared" si="75"/>
        <v>6.0000000000000001E-3</v>
      </c>
      <c r="AX81" s="14">
        <f t="shared" si="76"/>
        <v>1.4999999999999999E-2</v>
      </c>
      <c r="AY81" s="14">
        <f t="shared" si="77"/>
        <v>5.5E-2</v>
      </c>
      <c r="AZ81" s="14" t="e">
        <f t="shared" si="78"/>
        <v>#VALUE!</v>
      </c>
      <c r="BD81" t="str">
        <f t="shared" si="81"/>
        <v>N/A</v>
      </c>
    </row>
    <row r="82" spans="2:56" ht="14.7" outlineLevel="1" thickBot="1">
      <c r="B82" s="29">
        <v>73</v>
      </c>
      <c r="C82" s="373" t="str">
        <f>IF(ISBLANK('1. Portfolio Schedule'!B83),"",IF(OR('1. Portfolio Schedule'!F83="Single Family Let",'1. Portfolio Schedule'!F83="Student Let"),$C$177,IF(OR('1. Portfolio Schedule'!F83="HMO (mandatory licence)",'1. Portfolio Schedule'!F83="HMO (selective licence)",'1. Portfolio Schedule'!F83="HMO (no licence)"),$C$178,IF('1. Portfolio Schedule'!F83=$C$179,$C$179,""))))</f>
        <v/>
      </c>
      <c r="D82" s="374" t="str">
        <f>IF(AND(C82&lt;&gt;$M$165,C82&lt;&gt;$M$166,C82&lt;&gt;$C$179),"",IF('1. Portfolio Schedule'!D83&gt;-1,'1. Portfolio Schedule'!D83,"Unspecified"))</f>
        <v/>
      </c>
      <c r="E82" s="374" t="str">
        <f>IF(AND(C82&lt;&gt;$M$165,C82&lt;&gt;$M$166,C82&lt;&gt;$C$179),"",'1. Portfolio Schedule'!B83)</f>
        <v/>
      </c>
      <c r="F82" s="375" t="str">
        <f>IF(AND(C82&lt;&gt;$M$165,C82&lt;&gt;$M$166,C82&lt;&gt;$C$179),"",'1. Portfolio Schedule'!C83)</f>
        <v/>
      </c>
      <c r="G82" s="375" t="str">
        <f>IF(AND(C82&lt;&gt;$M$165,C82&lt;&gt;$M$166,C82&lt;&gt;$C$179),"",IF('1. Portfolio Schedule'!J83="Individual","Individual",IF('1. Portfolio Schedule'!J83="Ltd Company","Ltd Co","Unspecified")))</f>
        <v/>
      </c>
      <c r="H82" s="376" t="str">
        <f>IF(AND(C82&lt;&gt;$M$165,C82&lt;&gt;$M$166,C82&lt;&gt;$C$179),"",'1. Portfolio Schedule'!K83)</f>
        <v/>
      </c>
      <c r="I82" s="376" t="str">
        <f>IF(AND(C82&lt;&gt;$M$165,C82&lt;&gt;$M$166,C82&lt;&gt;$C$179),"",'1. Portfolio Schedule'!H83)</f>
        <v/>
      </c>
      <c r="J82" s="377">
        <f t="shared" si="79"/>
        <v>0</v>
      </c>
      <c r="K82" s="378" t="str">
        <f>IF(AND(C82&lt;&gt;$M$165,C82&lt;&gt;$M$166,C82&lt;&gt;$C$179),"",'1. Portfolio Schedule'!L83)</f>
        <v/>
      </c>
      <c r="L82" s="379" t="str">
        <f>IF(AND(C82&lt;&gt;$M$165,C82&lt;&gt;$M$166,C82&lt;&gt;$C$179),"",'1. Portfolio Schedule'!M83)</f>
        <v/>
      </c>
      <c r="M82" s="45" t="str">
        <f t="shared" si="61"/>
        <v/>
      </c>
      <c r="N82" s="30">
        <f t="shared" si="62"/>
        <v>0</v>
      </c>
      <c r="O82" s="31" t="str">
        <f t="shared" si="63"/>
        <v/>
      </c>
      <c r="P82" t="s">
        <v>40</v>
      </c>
      <c r="Q82" s="145">
        <f t="shared" ca="1" si="64"/>
        <v>5.5E-2</v>
      </c>
      <c r="R82" s="30">
        <v>1.25</v>
      </c>
      <c r="S82" s="146">
        <f t="shared" ca="1" si="65"/>
        <v>0</v>
      </c>
      <c r="U82" s="33">
        <f t="shared" si="66"/>
        <v>0</v>
      </c>
      <c r="V82" s="33">
        <f t="shared" si="80"/>
        <v>0</v>
      </c>
      <c r="W82" s="33">
        <f t="shared" si="60"/>
        <v>0</v>
      </c>
      <c r="X82" s="33">
        <f t="shared" si="60"/>
        <v>0</v>
      </c>
      <c r="Y82" s="33">
        <f t="shared" si="60"/>
        <v>0</v>
      </c>
      <c r="Z82" s="124"/>
      <c r="AA82" s="41">
        <f t="shared" ca="1" si="67"/>
        <v>0</v>
      </c>
      <c r="AB82" s="42">
        <f t="shared" ca="1" si="68"/>
        <v>0</v>
      </c>
      <c r="AC82" s="43">
        <f t="shared" ca="1" si="69"/>
        <v>0</v>
      </c>
      <c r="AD82" s="43">
        <f t="shared" ca="1" si="70"/>
        <v>0</v>
      </c>
      <c r="AE82" s="43">
        <f t="shared" ca="1" si="71"/>
        <v>0</v>
      </c>
      <c r="AF82" s="44">
        <f t="shared" ca="1" si="72"/>
        <v>0</v>
      </c>
      <c r="AI82" s="38" t="e">
        <f t="shared" si="73"/>
        <v>#VALUE!</v>
      </c>
      <c r="AJ82" s="30">
        <v>1.25</v>
      </c>
      <c r="AK82" s="32" t="e">
        <f t="shared" si="54"/>
        <v>#VALUE!</v>
      </c>
      <c r="AM82" s="34">
        <f t="shared" si="74"/>
        <v>0</v>
      </c>
      <c r="AN82" s="35">
        <f t="shared" ca="1" si="55"/>
        <v>0</v>
      </c>
      <c r="AO82" s="35">
        <f t="shared" ca="1" si="56"/>
        <v>0</v>
      </c>
      <c r="AP82" s="35">
        <f t="shared" ca="1" si="57"/>
        <v>0</v>
      </c>
      <c r="AQ82" s="35">
        <f t="shared" ca="1" si="58"/>
        <v>0</v>
      </c>
      <c r="AR82" s="35">
        <f t="shared" ca="1" si="59"/>
        <v>0</v>
      </c>
      <c r="AW82" s="14">
        <f t="shared" si="75"/>
        <v>6.0000000000000001E-3</v>
      </c>
      <c r="AX82" s="14">
        <f t="shared" si="76"/>
        <v>1.4999999999999999E-2</v>
      </c>
      <c r="AY82" s="14">
        <f t="shared" si="77"/>
        <v>5.5E-2</v>
      </c>
      <c r="AZ82" s="14" t="e">
        <f t="shared" si="78"/>
        <v>#VALUE!</v>
      </c>
      <c r="BD82" t="str">
        <f t="shared" si="81"/>
        <v>N/A</v>
      </c>
    </row>
    <row r="83" spans="2:56" ht="14.7" outlineLevel="1" thickBot="1">
      <c r="B83" s="29">
        <v>74</v>
      </c>
      <c r="C83" s="373" t="str">
        <f>IF(ISBLANK('1. Portfolio Schedule'!B84),"",IF(OR('1. Portfolio Schedule'!F84="Single Family Let",'1. Portfolio Schedule'!F84="Student Let"),$C$177,IF(OR('1. Portfolio Schedule'!F84="HMO (mandatory licence)",'1. Portfolio Schedule'!F84="HMO (selective licence)",'1. Portfolio Schedule'!F84="HMO (no licence)"),$C$178,IF('1. Portfolio Schedule'!F84=$C$179,$C$179,""))))</f>
        <v/>
      </c>
      <c r="D83" s="374" t="str">
        <f>IF(AND(C83&lt;&gt;$M$165,C83&lt;&gt;$M$166,C83&lt;&gt;$C$179),"",IF('1. Portfolio Schedule'!D84&gt;-1,'1. Portfolio Schedule'!D84,"Unspecified"))</f>
        <v/>
      </c>
      <c r="E83" s="374" t="str">
        <f>IF(AND(C83&lt;&gt;$M$165,C83&lt;&gt;$M$166,C83&lt;&gt;$C$179),"",'1. Portfolio Schedule'!B84)</f>
        <v/>
      </c>
      <c r="F83" s="375" t="str">
        <f>IF(AND(C83&lt;&gt;$M$165,C83&lt;&gt;$M$166,C83&lt;&gt;$C$179),"",'1. Portfolio Schedule'!C84)</f>
        <v/>
      </c>
      <c r="G83" s="375" t="str">
        <f>IF(AND(C83&lt;&gt;$M$165,C83&lt;&gt;$M$166,C83&lt;&gt;$C$179),"",IF('1. Portfolio Schedule'!J84="Individual","Individual",IF('1. Portfolio Schedule'!J84="Ltd Company","Ltd Co","Unspecified")))</f>
        <v/>
      </c>
      <c r="H83" s="376" t="str">
        <f>IF(AND(C83&lt;&gt;$M$165,C83&lt;&gt;$M$166,C83&lt;&gt;$C$179),"",'1. Portfolio Schedule'!K84)</f>
        <v/>
      </c>
      <c r="I83" s="376" t="str">
        <f>IF(AND(C83&lt;&gt;$M$165,C83&lt;&gt;$M$166,C83&lt;&gt;$C$179),"",'1. Portfolio Schedule'!H84)</f>
        <v/>
      </c>
      <c r="J83" s="377">
        <f t="shared" si="79"/>
        <v>0</v>
      </c>
      <c r="K83" s="378" t="str">
        <f>IF(AND(C83&lt;&gt;$M$165,C83&lt;&gt;$M$166,C83&lt;&gt;$C$179),"",'1. Portfolio Schedule'!L84)</f>
        <v/>
      </c>
      <c r="L83" s="379" t="str">
        <f>IF(AND(C83&lt;&gt;$M$165,C83&lt;&gt;$M$166,C83&lt;&gt;$C$179),"",'1. Portfolio Schedule'!M84)</f>
        <v/>
      </c>
      <c r="M83" s="45" t="str">
        <f t="shared" si="61"/>
        <v/>
      </c>
      <c r="N83" s="30">
        <f t="shared" si="62"/>
        <v>0</v>
      </c>
      <c r="O83" s="31" t="str">
        <f t="shared" si="63"/>
        <v/>
      </c>
      <c r="P83" t="s">
        <v>40</v>
      </c>
      <c r="Q83" s="145">
        <f t="shared" ca="1" si="64"/>
        <v>5.5E-2</v>
      </c>
      <c r="R83" s="30">
        <v>1.25</v>
      </c>
      <c r="S83" s="146">
        <f t="shared" ca="1" si="65"/>
        <v>0</v>
      </c>
      <c r="U83" s="33">
        <f t="shared" si="66"/>
        <v>0</v>
      </c>
      <c r="V83" s="33">
        <f t="shared" si="80"/>
        <v>0</v>
      </c>
      <c r="W83" s="33">
        <f t="shared" si="60"/>
        <v>0</v>
      </c>
      <c r="X83" s="33">
        <f t="shared" si="60"/>
        <v>0</v>
      </c>
      <c r="Y83" s="33">
        <f t="shared" si="60"/>
        <v>0</v>
      </c>
      <c r="Z83" s="124"/>
      <c r="AA83" s="41">
        <f t="shared" ca="1" si="67"/>
        <v>0</v>
      </c>
      <c r="AB83" s="42">
        <f t="shared" ca="1" si="68"/>
        <v>0</v>
      </c>
      <c r="AC83" s="43">
        <f t="shared" ca="1" si="69"/>
        <v>0</v>
      </c>
      <c r="AD83" s="43">
        <f t="shared" ca="1" si="70"/>
        <v>0</v>
      </c>
      <c r="AE83" s="43">
        <f t="shared" ca="1" si="71"/>
        <v>0</v>
      </c>
      <c r="AF83" s="44">
        <f t="shared" ca="1" si="72"/>
        <v>0</v>
      </c>
      <c r="AI83" s="38" t="e">
        <f t="shared" si="73"/>
        <v>#VALUE!</v>
      </c>
      <c r="AJ83" s="30">
        <v>1.25</v>
      </c>
      <c r="AK83" s="32" t="e">
        <f t="shared" si="54"/>
        <v>#VALUE!</v>
      </c>
      <c r="AM83" s="34">
        <f t="shared" si="74"/>
        <v>0</v>
      </c>
      <c r="AN83" s="35">
        <f t="shared" ca="1" si="55"/>
        <v>0</v>
      </c>
      <c r="AO83" s="35">
        <f t="shared" ca="1" si="56"/>
        <v>0</v>
      </c>
      <c r="AP83" s="35">
        <f t="shared" ca="1" si="57"/>
        <v>0</v>
      </c>
      <c r="AQ83" s="35">
        <f t="shared" ca="1" si="58"/>
        <v>0</v>
      </c>
      <c r="AR83" s="35">
        <f t="shared" ca="1" si="59"/>
        <v>0</v>
      </c>
      <c r="AW83" s="14">
        <f t="shared" si="75"/>
        <v>6.0000000000000001E-3</v>
      </c>
      <c r="AX83" s="14">
        <f t="shared" si="76"/>
        <v>1.4999999999999999E-2</v>
      </c>
      <c r="AY83" s="14">
        <f t="shared" si="77"/>
        <v>5.5E-2</v>
      </c>
      <c r="AZ83" s="14" t="e">
        <f t="shared" si="78"/>
        <v>#VALUE!</v>
      </c>
      <c r="BD83" t="str">
        <f t="shared" si="81"/>
        <v>N/A</v>
      </c>
    </row>
    <row r="84" spans="2:56" ht="14.7" outlineLevel="1" thickBot="1">
      <c r="B84" s="29">
        <v>75</v>
      </c>
      <c r="C84" s="373" t="str">
        <f>IF(ISBLANK('1. Portfolio Schedule'!B85),"",IF(OR('1. Portfolio Schedule'!F85="Single Family Let",'1. Portfolio Schedule'!F85="Student Let"),$C$177,IF(OR('1. Portfolio Schedule'!F85="HMO (mandatory licence)",'1. Portfolio Schedule'!F85="HMO (selective licence)",'1. Portfolio Schedule'!F85="HMO (no licence)"),$C$178,IF('1. Portfolio Schedule'!F85=$C$179,$C$179,""))))</f>
        <v/>
      </c>
      <c r="D84" s="374" t="str">
        <f>IF(AND(C84&lt;&gt;$M$165,C84&lt;&gt;$M$166,C84&lt;&gt;$C$179),"",IF('1. Portfolio Schedule'!D85&gt;-1,'1. Portfolio Schedule'!D85,"Unspecified"))</f>
        <v/>
      </c>
      <c r="E84" s="374" t="str">
        <f>IF(AND(C84&lt;&gt;$M$165,C84&lt;&gt;$M$166,C84&lt;&gt;$C$179),"",'1. Portfolio Schedule'!B85)</f>
        <v/>
      </c>
      <c r="F84" s="375" t="str">
        <f>IF(AND(C84&lt;&gt;$M$165,C84&lt;&gt;$M$166,C84&lt;&gt;$C$179),"",'1. Portfolio Schedule'!C85)</f>
        <v/>
      </c>
      <c r="G84" s="375" t="str">
        <f>IF(AND(C84&lt;&gt;$M$165,C84&lt;&gt;$M$166,C84&lt;&gt;$C$179),"",IF('1. Portfolio Schedule'!J85="Individual","Individual",IF('1. Portfolio Schedule'!J85="Ltd Company","Ltd Co","Unspecified")))</f>
        <v/>
      </c>
      <c r="H84" s="376" t="str">
        <f>IF(AND(C84&lt;&gt;$M$165,C84&lt;&gt;$M$166,C84&lt;&gt;$C$179),"",'1. Portfolio Schedule'!K85)</f>
        <v/>
      </c>
      <c r="I84" s="376" t="str">
        <f>IF(AND(C84&lt;&gt;$M$165,C84&lt;&gt;$M$166,C84&lt;&gt;$C$179),"",'1. Portfolio Schedule'!H85)</f>
        <v/>
      </c>
      <c r="J84" s="377">
        <f t="shared" si="79"/>
        <v>0</v>
      </c>
      <c r="K84" s="378" t="str">
        <f>IF(AND(C84&lt;&gt;$M$165,C84&lt;&gt;$M$166,C84&lt;&gt;$C$179),"",'1. Portfolio Schedule'!L85)</f>
        <v/>
      </c>
      <c r="L84" s="379" t="str">
        <f>IF(AND(C84&lt;&gt;$M$165,C84&lt;&gt;$M$166,C84&lt;&gt;$C$179),"",'1. Portfolio Schedule'!M85)</f>
        <v/>
      </c>
      <c r="M84" s="45" t="str">
        <f t="shared" si="61"/>
        <v/>
      </c>
      <c r="N84" s="30">
        <f t="shared" si="62"/>
        <v>0</v>
      </c>
      <c r="O84" s="31" t="str">
        <f t="shared" si="63"/>
        <v/>
      </c>
      <c r="P84" t="s">
        <v>40</v>
      </c>
      <c r="Q84" s="145">
        <f t="shared" ca="1" si="64"/>
        <v>5.5E-2</v>
      </c>
      <c r="R84" s="30">
        <v>1.25</v>
      </c>
      <c r="S84" s="146">
        <f t="shared" ca="1" si="65"/>
        <v>0</v>
      </c>
      <c r="U84" s="33">
        <f t="shared" si="66"/>
        <v>0</v>
      </c>
      <c r="V84" s="33">
        <f t="shared" si="80"/>
        <v>0</v>
      </c>
      <c r="W84" s="33">
        <f t="shared" si="60"/>
        <v>0</v>
      </c>
      <c r="X84" s="33">
        <f t="shared" si="60"/>
        <v>0</v>
      </c>
      <c r="Y84" s="33">
        <f t="shared" si="60"/>
        <v>0</v>
      </c>
      <c r="Z84" s="124"/>
      <c r="AA84" s="41">
        <f t="shared" ca="1" si="67"/>
        <v>0</v>
      </c>
      <c r="AB84" s="42">
        <f t="shared" ca="1" si="68"/>
        <v>0</v>
      </c>
      <c r="AC84" s="43">
        <f t="shared" ca="1" si="69"/>
        <v>0</v>
      </c>
      <c r="AD84" s="43">
        <f t="shared" ca="1" si="70"/>
        <v>0</v>
      </c>
      <c r="AE84" s="43">
        <f t="shared" ca="1" si="71"/>
        <v>0</v>
      </c>
      <c r="AF84" s="44">
        <f t="shared" ca="1" si="72"/>
        <v>0</v>
      </c>
      <c r="AI84" s="38" t="e">
        <f t="shared" si="73"/>
        <v>#VALUE!</v>
      </c>
      <c r="AJ84" s="30">
        <v>1.25</v>
      </c>
      <c r="AK84" s="32" t="e">
        <f t="shared" si="54"/>
        <v>#VALUE!</v>
      </c>
      <c r="AM84" s="34">
        <f t="shared" si="74"/>
        <v>0</v>
      </c>
      <c r="AN84" s="35">
        <f t="shared" ca="1" si="55"/>
        <v>0</v>
      </c>
      <c r="AO84" s="35">
        <f t="shared" ca="1" si="56"/>
        <v>0</v>
      </c>
      <c r="AP84" s="35">
        <f t="shared" ca="1" si="57"/>
        <v>0</v>
      </c>
      <c r="AQ84" s="35">
        <f t="shared" ca="1" si="58"/>
        <v>0</v>
      </c>
      <c r="AR84" s="35">
        <f t="shared" ca="1" si="59"/>
        <v>0</v>
      </c>
      <c r="AW84" s="14">
        <f t="shared" si="75"/>
        <v>6.0000000000000001E-3</v>
      </c>
      <c r="AX84" s="14">
        <f t="shared" si="76"/>
        <v>1.4999999999999999E-2</v>
      </c>
      <c r="AY84" s="14">
        <f t="shared" si="77"/>
        <v>5.5E-2</v>
      </c>
      <c r="AZ84" s="14" t="e">
        <f t="shared" si="78"/>
        <v>#VALUE!</v>
      </c>
      <c r="BD84" t="str">
        <f t="shared" si="81"/>
        <v>N/A</v>
      </c>
    </row>
    <row r="85" spans="2:56" ht="14.7" outlineLevel="1" thickBot="1">
      <c r="B85" s="29">
        <v>76</v>
      </c>
      <c r="C85" s="373" t="str">
        <f>IF(ISBLANK('1. Portfolio Schedule'!B86),"",IF(OR('1. Portfolio Schedule'!F86="Single Family Let",'1. Portfolio Schedule'!F86="Student Let"),$C$177,IF(OR('1. Portfolio Schedule'!F86="HMO (mandatory licence)",'1. Portfolio Schedule'!F86="HMO (selective licence)",'1. Portfolio Schedule'!F86="HMO (no licence)"),$C$178,IF('1. Portfolio Schedule'!F86=$C$179,$C$179,""))))</f>
        <v/>
      </c>
      <c r="D85" s="374" t="str">
        <f>IF(AND(C85&lt;&gt;$M$165,C85&lt;&gt;$M$166,C85&lt;&gt;$C$179),"",IF('1. Portfolio Schedule'!D86&gt;-1,'1. Portfolio Schedule'!D86,"Unspecified"))</f>
        <v/>
      </c>
      <c r="E85" s="374" t="str">
        <f>IF(AND(C85&lt;&gt;$M$165,C85&lt;&gt;$M$166,C85&lt;&gt;$C$179),"",'1. Portfolio Schedule'!B86)</f>
        <v/>
      </c>
      <c r="F85" s="375" t="str">
        <f>IF(AND(C85&lt;&gt;$M$165,C85&lt;&gt;$M$166,C85&lt;&gt;$C$179),"",'1. Portfolio Schedule'!C86)</f>
        <v/>
      </c>
      <c r="G85" s="375" t="str">
        <f>IF(AND(C85&lt;&gt;$M$165,C85&lt;&gt;$M$166,C85&lt;&gt;$C$179),"",IF('1. Portfolio Schedule'!J86="Individual","Individual",IF('1. Portfolio Schedule'!J86="Ltd Company","Ltd Co","Unspecified")))</f>
        <v/>
      </c>
      <c r="H85" s="376" t="str">
        <f>IF(AND(C85&lt;&gt;$M$165,C85&lt;&gt;$M$166,C85&lt;&gt;$C$179),"",'1. Portfolio Schedule'!K86)</f>
        <v/>
      </c>
      <c r="I85" s="376" t="str">
        <f>IF(AND(C85&lt;&gt;$M$165,C85&lt;&gt;$M$166,C85&lt;&gt;$C$179),"",'1. Portfolio Schedule'!H86)</f>
        <v/>
      </c>
      <c r="J85" s="377">
        <f t="shared" si="79"/>
        <v>0</v>
      </c>
      <c r="K85" s="378" t="str">
        <f>IF(AND(C85&lt;&gt;$M$165,C85&lt;&gt;$M$166,C85&lt;&gt;$C$179),"",'1. Portfolio Schedule'!L86)</f>
        <v/>
      </c>
      <c r="L85" s="379" t="str">
        <f>IF(AND(C85&lt;&gt;$M$165,C85&lt;&gt;$M$166,C85&lt;&gt;$C$179),"",'1. Portfolio Schedule'!M86)</f>
        <v/>
      </c>
      <c r="M85" s="45" t="str">
        <f t="shared" si="61"/>
        <v/>
      </c>
      <c r="N85" s="30">
        <f t="shared" si="62"/>
        <v>0</v>
      </c>
      <c r="O85" s="31" t="str">
        <f t="shared" si="63"/>
        <v/>
      </c>
      <c r="P85" t="s">
        <v>40</v>
      </c>
      <c r="Q85" s="145">
        <f t="shared" ca="1" si="64"/>
        <v>5.5E-2</v>
      </c>
      <c r="R85" s="30">
        <v>1.25</v>
      </c>
      <c r="S85" s="146">
        <f t="shared" ca="1" si="65"/>
        <v>0</v>
      </c>
      <c r="U85" s="33">
        <f t="shared" si="66"/>
        <v>0</v>
      </c>
      <c r="V85" s="33">
        <f t="shared" si="80"/>
        <v>0</v>
      </c>
      <c r="W85" s="33">
        <f t="shared" si="60"/>
        <v>0</v>
      </c>
      <c r="X85" s="33">
        <f t="shared" si="60"/>
        <v>0</v>
      </c>
      <c r="Y85" s="33">
        <f t="shared" si="60"/>
        <v>0</v>
      </c>
      <c r="Z85" s="124"/>
      <c r="AA85" s="41">
        <f t="shared" ca="1" si="67"/>
        <v>0</v>
      </c>
      <c r="AB85" s="42">
        <f t="shared" ca="1" si="68"/>
        <v>0</v>
      </c>
      <c r="AC85" s="43">
        <f t="shared" ca="1" si="69"/>
        <v>0</v>
      </c>
      <c r="AD85" s="43">
        <f t="shared" ca="1" si="70"/>
        <v>0</v>
      </c>
      <c r="AE85" s="43">
        <f t="shared" ca="1" si="71"/>
        <v>0</v>
      </c>
      <c r="AF85" s="44">
        <f t="shared" ca="1" si="72"/>
        <v>0</v>
      </c>
      <c r="AI85" s="38" t="e">
        <f t="shared" si="73"/>
        <v>#VALUE!</v>
      </c>
      <c r="AJ85" s="30">
        <v>1.25</v>
      </c>
      <c r="AK85" s="32" t="e">
        <f t="shared" si="54"/>
        <v>#VALUE!</v>
      </c>
      <c r="AM85" s="34">
        <f t="shared" si="74"/>
        <v>0</v>
      </c>
      <c r="AN85" s="35">
        <f t="shared" ca="1" si="55"/>
        <v>0</v>
      </c>
      <c r="AO85" s="35">
        <f t="shared" ca="1" si="56"/>
        <v>0</v>
      </c>
      <c r="AP85" s="35">
        <f t="shared" ca="1" si="57"/>
        <v>0</v>
      </c>
      <c r="AQ85" s="35">
        <f t="shared" ca="1" si="58"/>
        <v>0</v>
      </c>
      <c r="AR85" s="35">
        <f t="shared" ca="1" si="59"/>
        <v>0</v>
      </c>
      <c r="AW85" s="14">
        <f t="shared" si="75"/>
        <v>6.0000000000000001E-3</v>
      </c>
      <c r="AX85" s="14">
        <f t="shared" si="76"/>
        <v>1.4999999999999999E-2</v>
      </c>
      <c r="AY85" s="14">
        <f t="shared" si="77"/>
        <v>5.5E-2</v>
      </c>
      <c r="AZ85" s="14" t="e">
        <f t="shared" si="78"/>
        <v>#VALUE!</v>
      </c>
      <c r="BD85" t="str">
        <f t="shared" si="81"/>
        <v>N/A</v>
      </c>
    </row>
    <row r="86" spans="2:56" ht="14.7" outlineLevel="1" thickBot="1">
      <c r="B86" s="29">
        <v>77</v>
      </c>
      <c r="C86" s="373" t="str">
        <f>IF(ISBLANK('1. Portfolio Schedule'!B87),"",IF(OR('1. Portfolio Schedule'!F87="Single Family Let",'1. Portfolio Schedule'!F87="Student Let"),$C$177,IF(OR('1. Portfolio Schedule'!F87="HMO (mandatory licence)",'1. Portfolio Schedule'!F87="HMO (selective licence)",'1. Portfolio Schedule'!F87="HMO (no licence)"),$C$178,IF('1. Portfolio Schedule'!F87=$C$179,$C$179,""))))</f>
        <v/>
      </c>
      <c r="D86" s="374" t="str">
        <f>IF(AND(C86&lt;&gt;$M$165,C86&lt;&gt;$M$166,C86&lt;&gt;$C$179),"",IF('1. Portfolio Schedule'!D87&gt;-1,'1. Portfolio Schedule'!D87,"Unspecified"))</f>
        <v/>
      </c>
      <c r="E86" s="374" t="str">
        <f>IF(AND(C86&lt;&gt;$M$165,C86&lt;&gt;$M$166,C86&lt;&gt;$C$179),"",'1. Portfolio Schedule'!B87)</f>
        <v/>
      </c>
      <c r="F86" s="375" t="str">
        <f>IF(AND(C86&lt;&gt;$M$165,C86&lt;&gt;$M$166,C86&lt;&gt;$C$179),"",'1. Portfolio Schedule'!C87)</f>
        <v/>
      </c>
      <c r="G86" s="375" t="str">
        <f>IF(AND(C86&lt;&gt;$M$165,C86&lt;&gt;$M$166,C86&lt;&gt;$C$179),"",IF('1. Portfolio Schedule'!J87="Individual","Individual",IF('1. Portfolio Schedule'!J87="Ltd Company","Ltd Co","Unspecified")))</f>
        <v/>
      </c>
      <c r="H86" s="376" t="str">
        <f>IF(AND(C86&lt;&gt;$M$165,C86&lt;&gt;$M$166,C86&lt;&gt;$C$179),"",'1. Portfolio Schedule'!K87)</f>
        <v/>
      </c>
      <c r="I86" s="376" t="str">
        <f>IF(AND(C86&lt;&gt;$M$165,C86&lt;&gt;$M$166,C86&lt;&gt;$C$179),"",'1. Portfolio Schedule'!H87)</f>
        <v/>
      </c>
      <c r="J86" s="377">
        <f t="shared" si="79"/>
        <v>0</v>
      </c>
      <c r="K86" s="378" t="str">
        <f>IF(AND(C86&lt;&gt;$M$165,C86&lt;&gt;$M$166,C86&lt;&gt;$C$179),"",'1. Portfolio Schedule'!L87)</f>
        <v/>
      </c>
      <c r="L86" s="379" t="str">
        <f>IF(AND(C86&lt;&gt;$M$165,C86&lt;&gt;$M$166,C86&lt;&gt;$C$179),"",'1. Portfolio Schedule'!M87)</f>
        <v/>
      </c>
      <c r="M86" s="45" t="str">
        <f t="shared" si="61"/>
        <v/>
      </c>
      <c r="N86" s="30">
        <f t="shared" si="62"/>
        <v>0</v>
      </c>
      <c r="O86" s="31" t="str">
        <f t="shared" si="63"/>
        <v/>
      </c>
      <c r="P86" t="s">
        <v>40</v>
      </c>
      <c r="Q86" s="145">
        <f t="shared" ca="1" si="64"/>
        <v>5.5E-2</v>
      </c>
      <c r="R86" s="30">
        <v>1.25</v>
      </c>
      <c r="S86" s="146">
        <f t="shared" ca="1" si="65"/>
        <v>0</v>
      </c>
      <c r="U86" s="33">
        <f t="shared" si="66"/>
        <v>0</v>
      </c>
      <c r="V86" s="33">
        <f t="shared" si="80"/>
        <v>0</v>
      </c>
      <c r="W86" s="33">
        <f t="shared" si="60"/>
        <v>0</v>
      </c>
      <c r="X86" s="33">
        <f t="shared" si="60"/>
        <v>0</v>
      </c>
      <c r="Y86" s="33">
        <f t="shared" si="60"/>
        <v>0</v>
      </c>
      <c r="Z86" s="124"/>
      <c r="AA86" s="41">
        <f t="shared" ca="1" si="67"/>
        <v>0</v>
      </c>
      <c r="AB86" s="42">
        <f t="shared" ca="1" si="68"/>
        <v>0</v>
      </c>
      <c r="AC86" s="43">
        <f t="shared" ca="1" si="69"/>
        <v>0</v>
      </c>
      <c r="AD86" s="43">
        <f t="shared" ca="1" si="70"/>
        <v>0</v>
      </c>
      <c r="AE86" s="43">
        <f t="shared" ca="1" si="71"/>
        <v>0</v>
      </c>
      <c r="AF86" s="44">
        <f t="shared" ca="1" si="72"/>
        <v>0</v>
      </c>
      <c r="AI86" s="38" t="e">
        <f t="shared" si="73"/>
        <v>#VALUE!</v>
      </c>
      <c r="AJ86" s="30">
        <v>1.25</v>
      </c>
      <c r="AK86" s="32" t="e">
        <f t="shared" si="54"/>
        <v>#VALUE!</v>
      </c>
      <c r="AM86" s="34">
        <f t="shared" si="74"/>
        <v>0</v>
      </c>
      <c r="AN86" s="35">
        <f t="shared" ca="1" si="55"/>
        <v>0</v>
      </c>
      <c r="AO86" s="35">
        <f t="shared" ca="1" si="56"/>
        <v>0</v>
      </c>
      <c r="AP86" s="35">
        <f t="shared" ca="1" si="57"/>
        <v>0</v>
      </c>
      <c r="AQ86" s="35">
        <f t="shared" ca="1" si="58"/>
        <v>0</v>
      </c>
      <c r="AR86" s="35">
        <f t="shared" ca="1" si="59"/>
        <v>0</v>
      </c>
      <c r="AW86" s="14">
        <f t="shared" si="75"/>
        <v>6.0000000000000001E-3</v>
      </c>
      <c r="AX86" s="14">
        <f t="shared" si="76"/>
        <v>1.4999999999999999E-2</v>
      </c>
      <c r="AY86" s="14">
        <f t="shared" si="77"/>
        <v>5.5E-2</v>
      </c>
      <c r="AZ86" s="14" t="e">
        <f t="shared" si="78"/>
        <v>#VALUE!</v>
      </c>
      <c r="BD86" t="str">
        <f t="shared" si="81"/>
        <v>N/A</v>
      </c>
    </row>
    <row r="87" spans="2:56" ht="14.7" outlineLevel="1" thickBot="1">
      <c r="B87" s="29">
        <v>78</v>
      </c>
      <c r="C87" s="373" t="str">
        <f>IF(ISBLANK('1. Portfolio Schedule'!B88),"",IF(OR('1. Portfolio Schedule'!F88="Single Family Let",'1. Portfolio Schedule'!F88="Student Let"),$C$177,IF(OR('1. Portfolio Schedule'!F88="HMO (mandatory licence)",'1. Portfolio Schedule'!F88="HMO (selective licence)",'1. Portfolio Schedule'!F88="HMO (no licence)"),$C$178,IF('1. Portfolio Schedule'!F88=$C$179,$C$179,""))))</f>
        <v/>
      </c>
      <c r="D87" s="374" t="str">
        <f>IF(AND(C87&lt;&gt;$M$165,C87&lt;&gt;$M$166,C87&lt;&gt;$C$179),"",IF('1. Portfolio Schedule'!D88&gt;-1,'1. Portfolio Schedule'!D88,"Unspecified"))</f>
        <v/>
      </c>
      <c r="E87" s="374" t="str">
        <f>IF(AND(C87&lt;&gt;$M$165,C87&lt;&gt;$M$166,C87&lt;&gt;$C$179),"",'1. Portfolio Schedule'!B88)</f>
        <v/>
      </c>
      <c r="F87" s="375" t="str">
        <f>IF(AND(C87&lt;&gt;$M$165,C87&lt;&gt;$M$166,C87&lt;&gt;$C$179),"",'1. Portfolio Schedule'!C88)</f>
        <v/>
      </c>
      <c r="G87" s="375" t="str">
        <f>IF(AND(C87&lt;&gt;$M$165,C87&lt;&gt;$M$166,C87&lt;&gt;$C$179),"",IF('1. Portfolio Schedule'!J88="Individual","Individual",IF('1. Portfolio Schedule'!J88="Ltd Company","Ltd Co","Unspecified")))</f>
        <v/>
      </c>
      <c r="H87" s="376" t="str">
        <f>IF(AND(C87&lt;&gt;$M$165,C87&lt;&gt;$M$166,C87&lt;&gt;$C$179),"",'1. Portfolio Schedule'!K88)</f>
        <v/>
      </c>
      <c r="I87" s="376" t="str">
        <f>IF(AND(C87&lt;&gt;$M$165,C87&lt;&gt;$M$166,C87&lt;&gt;$C$179),"",'1. Portfolio Schedule'!H88)</f>
        <v/>
      </c>
      <c r="J87" s="377">
        <f t="shared" si="79"/>
        <v>0</v>
      </c>
      <c r="K87" s="378" t="str">
        <f>IF(AND(C87&lt;&gt;$M$165,C87&lt;&gt;$M$166,C87&lt;&gt;$C$179),"",'1. Portfolio Schedule'!L88)</f>
        <v/>
      </c>
      <c r="L87" s="379" t="str">
        <f>IF(AND(C87&lt;&gt;$M$165,C87&lt;&gt;$M$166,C87&lt;&gt;$C$179),"",'1. Portfolio Schedule'!M88)</f>
        <v/>
      </c>
      <c r="M87" s="45" t="str">
        <f t="shared" si="61"/>
        <v/>
      </c>
      <c r="N87" s="30">
        <f t="shared" si="62"/>
        <v>0</v>
      </c>
      <c r="O87" s="31" t="str">
        <f t="shared" si="63"/>
        <v/>
      </c>
      <c r="P87" t="s">
        <v>40</v>
      </c>
      <c r="Q87" s="145">
        <f t="shared" ca="1" si="64"/>
        <v>5.5E-2</v>
      </c>
      <c r="R87" s="30">
        <v>1.25</v>
      </c>
      <c r="S87" s="146">
        <f t="shared" ca="1" si="65"/>
        <v>0</v>
      </c>
      <c r="U87" s="33">
        <f t="shared" si="66"/>
        <v>0</v>
      </c>
      <c r="V87" s="33">
        <f t="shared" si="80"/>
        <v>0</v>
      </c>
      <c r="W87" s="33">
        <f t="shared" si="60"/>
        <v>0</v>
      </c>
      <c r="X87" s="33">
        <f t="shared" si="60"/>
        <v>0</v>
      </c>
      <c r="Y87" s="33">
        <f t="shared" si="60"/>
        <v>0</v>
      </c>
      <c r="Z87" s="124"/>
      <c r="AA87" s="41">
        <f t="shared" ca="1" si="67"/>
        <v>0</v>
      </c>
      <c r="AB87" s="42">
        <f t="shared" ca="1" si="68"/>
        <v>0</v>
      </c>
      <c r="AC87" s="43">
        <f t="shared" ca="1" si="69"/>
        <v>0</v>
      </c>
      <c r="AD87" s="43">
        <f t="shared" ca="1" si="70"/>
        <v>0</v>
      </c>
      <c r="AE87" s="43">
        <f t="shared" ca="1" si="71"/>
        <v>0</v>
      </c>
      <c r="AF87" s="44">
        <f t="shared" ca="1" si="72"/>
        <v>0</v>
      </c>
      <c r="AI87" s="38" t="e">
        <f t="shared" si="73"/>
        <v>#VALUE!</v>
      </c>
      <c r="AJ87" s="30">
        <v>1.25</v>
      </c>
      <c r="AK87" s="32" t="e">
        <f t="shared" ref="AK87:AK118" si="82">H87*$AI$10/12</f>
        <v>#VALUE!</v>
      </c>
      <c r="AM87" s="34">
        <f t="shared" si="74"/>
        <v>0</v>
      </c>
      <c r="AN87" s="35">
        <f t="shared" ref="AN87:AN118" ca="1" si="83">IFERROR(U87/$S87,0)</f>
        <v>0</v>
      </c>
      <c r="AO87" s="35">
        <f t="shared" ref="AO87:AO118" ca="1" si="84">IFERROR(V87/$S87,0)</f>
        <v>0</v>
      </c>
      <c r="AP87" s="35">
        <f t="shared" ref="AP87:AP118" ca="1" si="85">IFERROR(W87/$S87,0)</f>
        <v>0</v>
      </c>
      <c r="AQ87" s="35">
        <f t="shared" ref="AQ87:AQ118" ca="1" si="86">IFERROR(X87/$S87,0)</f>
        <v>0</v>
      </c>
      <c r="AR87" s="35">
        <f t="shared" ref="AR87:AR118" ca="1" si="87">IFERROR(Y87/$S87,0)</f>
        <v>0</v>
      </c>
      <c r="AW87" s="14">
        <f t="shared" si="75"/>
        <v>6.0000000000000001E-3</v>
      </c>
      <c r="AX87" s="14">
        <f t="shared" si="76"/>
        <v>1.4999999999999999E-2</v>
      </c>
      <c r="AY87" s="14">
        <f t="shared" si="77"/>
        <v>5.5E-2</v>
      </c>
      <c r="AZ87" s="14" t="e">
        <f t="shared" si="78"/>
        <v>#VALUE!</v>
      </c>
      <c r="BD87" t="str">
        <f t="shared" si="81"/>
        <v>N/A</v>
      </c>
    </row>
    <row r="88" spans="2:56" ht="14.7" outlineLevel="1" thickBot="1">
      <c r="B88" s="29">
        <v>79</v>
      </c>
      <c r="C88" s="373" t="str">
        <f>IF(ISBLANK('1. Portfolio Schedule'!B89),"",IF(OR('1. Portfolio Schedule'!F89="Single Family Let",'1. Portfolio Schedule'!F89="Student Let"),$C$177,IF(OR('1. Portfolio Schedule'!F89="HMO (mandatory licence)",'1. Portfolio Schedule'!F89="HMO (selective licence)",'1. Portfolio Schedule'!F89="HMO (no licence)"),$C$178,IF('1. Portfolio Schedule'!F89=$C$179,$C$179,""))))</f>
        <v/>
      </c>
      <c r="D88" s="374" t="str">
        <f>IF(AND(C88&lt;&gt;$M$165,C88&lt;&gt;$M$166,C88&lt;&gt;$C$179),"",IF('1. Portfolio Schedule'!D89&gt;-1,'1. Portfolio Schedule'!D89,"Unspecified"))</f>
        <v/>
      </c>
      <c r="E88" s="374" t="str">
        <f>IF(AND(C88&lt;&gt;$M$165,C88&lt;&gt;$M$166,C88&lt;&gt;$C$179),"",'1. Portfolio Schedule'!B89)</f>
        <v/>
      </c>
      <c r="F88" s="375" t="str">
        <f>IF(AND(C88&lt;&gt;$M$165,C88&lt;&gt;$M$166,C88&lt;&gt;$C$179),"",'1. Portfolio Schedule'!C89)</f>
        <v/>
      </c>
      <c r="G88" s="375" t="str">
        <f>IF(AND(C88&lt;&gt;$M$165,C88&lt;&gt;$M$166,C88&lt;&gt;$C$179),"",IF('1. Portfolio Schedule'!J89="Individual","Individual",IF('1. Portfolio Schedule'!J89="Ltd Company","Ltd Co","Unspecified")))</f>
        <v/>
      </c>
      <c r="H88" s="376" t="str">
        <f>IF(AND(C88&lt;&gt;$M$165,C88&lt;&gt;$M$166,C88&lt;&gt;$C$179),"",'1. Portfolio Schedule'!K89)</f>
        <v/>
      </c>
      <c r="I88" s="376" t="str">
        <f>IF(AND(C88&lt;&gt;$M$165,C88&lt;&gt;$M$166,C88&lt;&gt;$C$179),"",'1. Portfolio Schedule'!H89)</f>
        <v/>
      </c>
      <c r="J88" s="377">
        <f t="shared" si="79"/>
        <v>0</v>
      </c>
      <c r="K88" s="378" t="str">
        <f>IF(AND(C88&lt;&gt;$M$165,C88&lt;&gt;$M$166,C88&lt;&gt;$C$179),"",'1. Portfolio Schedule'!L89)</f>
        <v/>
      </c>
      <c r="L88" s="379" t="str">
        <f>IF(AND(C88&lt;&gt;$M$165,C88&lt;&gt;$M$166,C88&lt;&gt;$C$179),"",'1. Portfolio Schedule'!M89)</f>
        <v/>
      </c>
      <c r="M88" s="45" t="str">
        <f t="shared" si="61"/>
        <v/>
      </c>
      <c r="N88" s="30">
        <f t="shared" si="62"/>
        <v>0</v>
      </c>
      <c r="O88" s="31" t="str">
        <f t="shared" si="63"/>
        <v/>
      </c>
      <c r="P88" t="s">
        <v>40</v>
      </c>
      <c r="Q88" s="145">
        <f t="shared" ca="1" si="64"/>
        <v>5.5E-2</v>
      </c>
      <c r="R88" s="30">
        <v>1.25</v>
      </c>
      <c r="S88" s="146">
        <f t="shared" ca="1" si="65"/>
        <v>0</v>
      </c>
      <c r="U88" s="33">
        <f t="shared" si="66"/>
        <v>0</v>
      </c>
      <c r="V88" s="33">
        <f t="shared" si="80"/>
        <v>0</v>
      </c>
      <c r="W88" s="33">
        <f t="shared" si="60"/>
        <v>0</v>
      </c>
      <c r="X88" s="33">
        <f t="shared" si="60"/>
        <v>0</v>
      </c>
      <c r="Y88" s="33">
        <f t="shared" si="60"/>
        <v>0</v>
      </c>
      <c r="Z88" s="124"/>
      <c r="AA88" s="41">
        <f t="shared" ca="1" si="67"/>
        <v>0</v>
      </c>
      <c r="AB88" s="42">
        <f t="shared" ca="1" si="68"/>
        <v>0</v>
      </c>
      <c r="AC88" s="43">
        <f t="shared" ca="1" si="69"/>
        <v>0</v>
      </c>
      <c r="AD88" s="43">
        <f t="shared" ca="1" si="70"/>
        <v>0</v>
      </c>
      <c r="AE88" s="43">
        <f t="shared" ca="1" si="71"/>
        <v>0</v>
      </c>
      <c r="AF88" s="44">
        <f t="shared" ca="1" si="72"/>
        <v>0</v>
      </c>
      <c r="AI88" s="38" t="e">
        <f t="shared" si="73"/>
        <v>#VALUE!</v>
      </c>
      <c r="AJ88" s="30">
        <v>1.25</v>
      </c>
      <c r="AK88" s="32" t="e">
        <f t="shared" si="82"/>
        <v>#VALUE!</v>
      </c>
      <c r="AM88" s="34">
        <f t="shared" si="74"/>
        <v>0</v>
      </c>
      <c r="AN88" s="35">
        <f t="shared" ca="1" si="83"/>
        <v>0</v>
      </c>
      <c r="AO88" s="35">
        <f t="shared" ca="1" si="84"/>
        <v>0</v>
      </c>
      <c r="AP88" s="35">
        <f t="shared" ca="1" si="85"/>
        <v>0</v>
      </c>
      <c r="AQ88" s="35">
        <f t="shared" ca="1" si="86"/>
        <v>0</v>
      </c>
      <c r="AR88" s="35">
        <f t="shared" ca="1" si="87"/>
        <v>0</v>
      </c>
      <c r="AW88" s="14">
        <f t="shared" si="75"/>
        <v>6.0000000000000001E-3</v>
      </c>
      <c r="AX88" s="14">
        <f t="shared" si="76"/>
        <v>1.4999999999999999E-2</v>
      </c>
      <c r="AY88" s="14">
        <f t="shared" si="77"/>
        <v>5.5E-2</v>
      </c>
      <c r="AZ88" s="14" t="e">
        <f t="shared" si="78"/>
        <v>#VALUE!</v>
      </c>
      <c r="BD88" t="str">
        <f t="shared" si="81"/>
        <v>N/A</v>
      </c>
    </row>
    <row r="89" spans="2:56" ht="14.7" outlineLevel="1" thickBot="1">
      <c r="B89" s="29">
        <v>80</v>
      </c>
      <c r="C89" s="373" t="str">
        <f>IF(ISBLANK('1. Portfolio Schedule'!B90),"",IF(OR('1. Portfolio Schedule'!F90="Single Family Let",'1. Portfolio Schedule'!F90="Student Let"),$C$177,IF(OR('1. Portfolio Schedule'!F90="HMO (mandatory licence)",'1. Portfolio Schedule'!F90="HMO (selective licence)",'1. Portfolio Schedule'!F90="HMO (no licence)"),$C$178,IF('1. Portfolio Schedule'!F90=$C$179,$C$179,""))))</f>
        <v/>
      </c>
      <c r="D89" s="374" t="str">
        <f>IF(AND(C89&lt;&gt;$M$165,C89&lt;&gt;$M$166,C89&lt;&gt;$C$179),"",IF('1. Portfolio Schedule'!D90&gt;-1,'1. Portfolio Schedule'!D90,"Unspecified"))</f>
        <v/>
      </c>
      <c r="E89" s="374" t="str">
        <f>IF(AND(C89&lt;&gt;$M$165,C89&lt;&gt;$M$166,C89&lt;&gt;$C$179),"",'1. Portfolio Schedule'!B90)</f>
        <v/>
      </c>
      <c r="F89" s="375" t="str">
        <f>IF(AND(C89&lt;&gt;$M$165,C89&lt;&gt;$M$166,C89&lt;&gt;$C$179),"",'1. Portfolio Schedule'!C90)</f>
        <v/>
      </c>
      <c r="G89" s="375" t="str">
        <f>IF(AND(C89&lt;&gt;$M$165,C89&lt;&gt;$M$166,C89&lt;&gt;$C$179),"",IF('1. Portfolio Schedule'!J90="Individual","Individual",IF('1. Portfolio Schedule'!J90="Ltd Company","Ltd Co","Unspecified")))</f>
        <v/>
      </c>
      <c r="H89" s="376" t="str">
        <f>IF(AND(C89&lt;&gt;$M$165,C89&lt;&gt;$M$166,C89&lt;&gt;$C$179),"",'1. Portfolio Schedule'!K90)</f>
        <v/>
      </c>
      <c r="I89" s="376" t="str">
        <f>IF(AND(C89&lt;&gt;$M$165,C89&lt;&gt;$M$166,C89&lt;&gt;$C$179),"",'1. Portfolio Schedule'!H90)</f>
        <v/>
      </c>
      <c r="J89" s="377">
        <f t="shared" si="79"/>
        <v>0</v>
      </c>
      <c r="K89" s="378" t="str">
        <f>IF(AND(C89&lt;&gt;$M$165,C89&lt;&gt;$M$166,C89&lt;&gt;$C$179),"",'1. Portfolio Schedule'!L90)</f>
        <v/>
      </c>
      <c r="L89" s="379" t="str">
        <f>IF(AND(C89&lt;&gt;$M$165,C89&lt;&gt;$M$166,C89&lt;&gt;$C$179),"",'1. Portfolio Schedule'!M90)</f>
        <v/>
      </c>
      <c r="M89" s="45" t="str">
        <f t="shared" si="61"/>
        <v/>
      </c>
      <c r="N89" s="30">
        <f t="shared" si="62"/>
        <v>0</v>
      </c>
      <c r="O89" s="31" t="str">
        <f t="shared" si="63"/>
        <v/>
      </c>
      <c r="P89" t="s">
        <v>40</v>
      </c>
      <c r="Q89" s="145">
        <f t="shared" ca="1" si="64"/>
        <v>5.5E-2</v>
      </c>
      <c r="R89" s="30">
        <v>1.25</v>
      </c>
      <c r="S89" s="146">
        <f t="shared" ca="1" si="65"/>
        <v>0</v>
      </c>
      <c r="U89" s="33">
        <f t="shared" si="66"/>
        <v>0</v>
      </c>
      <c r="V89" s="33">
        <f t="shared" si="80"/>
        <v>0</v>
      </c>
      <c r="W89" s="33">
        <f t="shared" si="60"/>
        <v>0</v>
      </c>
      <c r="X89" s="33">
        <f t="shared" si="60"/>
        <v>0</v>
      </c>
      <c r="Y89" s="33">
        <f t="shared" si="60"/>
        <v>0</v>
      </c>
      <c r="Z89" s="124"/>
      <c r="AA89" s="41">
        <f t="shared" ca="1" si="67"/>
        <v>0</v>
      </c>
      <c r="AB89" s="42">
        <f t="shared" ca="1" si="68"/>
        <v>0</v>
      </c>
      <c r="AC89" s="43">
        <f t="shared" ca="1" si="69"/>
        <v>0</v>
      </c>
      <c r="AD89" s="43">
        <f t="shared" ca="1" si="70"/>
        <v>0</v>
      </c>
      <c r="AE89" s="43">
        <f t="shared" ca="1" si="71"/>
        <v>0</v>
      </c>
      <c r="AF89" s="44">
        <f t="shared" ca="1" si="72"/>
        <v>0</v>
      </c>
      <c r="AI89" s="38" t="e">
        <f t="shared" si="73"/>
        <v>#VALUE!</v>
      </c>
      <c r="AJ89" s="30">
        <v>1.25</v>
      </c>
      <c r="AK89" s="32" t="e">
        <f t="shared" si="82"/>
        <v>#VALUE!</v>
      </c>
      <c r="AM89" s="34">
        <f t="shared" si="74"/>
        <v>0</v>
      </c>
      <c r="AN89" s="35">
        <f t="shared" ca="1" si="83"/>
        <v>0</v>
      </c>
      <c r="AO89" s="35">
        <f t="shared" ca="1" si="84"/>
        <v>0</v>
      </c>
      <c r="AP89" s="35">
        <f t="shared" ca="1" si="85"/>
        <v>0</v>
      </c>
      <c r="AQ89" s="35">
        <f t="shared" ca="1" si="86"/>
        <v>0</v>
      </c>
      <c r="AR89" s="35">
        <f t="shared" ca="1" si="87"/>
        <v>0</v>
      </c>
      <c r="AW89" s="14">
        <f t="shared" si="75"/>
        <v>6.0000000000000001E-3</v>
      </c>
      <c r="AX89" s="14">
        <f t="shared" si="76"/>
        <v>1.4999999999999999E-2</v>
      </c>
      <c r="AY89" s="14">
        <f t="shared" si="77"/>
        <v>5.5E-2</v>
      </c>
      <c r="AZ89" s="14" t="e">
        <f t="shared" si="78"/>
        <v>#VALUE!</v>
      </c>
      <c r="BD89" t="str">
        <f t="shared" si="81"/>
        <v>N/A</v>
      </c>
    </row>
    <row r="90" spans="2:56" ht="14.7" outlineLevel="1" thickBot="1">
      <c r="B90" s="29">
        <v>81</v>
      </c>
      <c r="C90" s="373" t="str">
        <f>IF(ISBLANK('1. Portfolio Schedule'!B91),"",IF(OR('1. Portfolio Schedule'!F91="Single Family Let",'1. Portfolio Schedule'!F91="Student Let"),$C$177,IF(OR('1. Portfolio Schedule'!F91="HMO (mandatory licence)",'1. Portfolio Schedule'!F91="HMO (selective licence)",'1. Portfolio Schedule'!F91="HMO (no licence)"),$C$178,IF('1. Portfolio Schedule'!F91=$C$179,$C$179,""))))</f>
        <v/>
      </c>
      <c r="D90" s="374" t="str">
        <f>IF(AND(C90&lt;&gt;$M$165,C90&lt;&gt;$M$166,C90&lt;&gt;$C$179),"",IF('1. Portfolio Schedule'!D91&gt;-1,'1. Portfolio Schedule'!D91,"Unspecified"))</f>
        <v/>
      </c>
      <c r="E90" s="374" t="str">
        <f>IF(AND(C90&lt;&gt;$M$165,C90&lt;&gt;$M$166,C90&lt;&gt;$C$179),"",'1. Portfolio Schedule'!B91)</f>
        <v/>
      </c>
      <c r="F90" s="375" t="str">
        <f>IF(AND(C90&lt;&gt;$M$165,C90&lt;&gt;$M$166,C90&lt;&gt;$C$179),"",'1. Portfolio Schedule'!C91)</f>
        <v/>
      </c>
      <c r="G90" s="375" t="str">
        <f>IF(AND(C90&lt;&gt;$M$165,C90&lt;&gt;$M$166,C90&lt;&gt;$C$179),"",IF('1. Portfolio Schedule'!J91="Individual","Individual",IF('1. Portfolio Schedule'!J91="Ltd Company","Ltd Co","Unspecified")))</f>
        <v/>
      </c>
      <c r="H90" s="376" t="str">
        <f>IF(AND(C90&lt;&gt;$M$165,C90&lt;&gt;$M$166,C90&lt;&gt;$C$179),"",'1. Portfolio Schedule'!K91)</f>
        <v/>
      </c>
      <c r="I90" s="376" t="str">
        <f>IF(AND(C90&lt;&gt;$M$165,C90&lt;&gt;$M$166,C90&lt;&gt;$C$179),"",'1. Portfolio Schedule'!H91)</f>
        <v/>
      </c>
      <c r="J90" s="377">
        <f t="shared" si="79"/>
        <v>0</v>
      </c>
      <c r="K90" s="378" t="str">
        <f>IF(AND(C90&lt;&gt;$M$165,C90&lt;&gt;$M$166,C90&lt;&gt;$C$179),"",'1. Portfolio Schedule'!L91)</f>
        <v/>
      </c>
      <c r="L90" s="379" t="str">
        <f>IF(AND(C90&lt;&gt;$M$165,C90&lt;&gt;$M$166,C90&lt;&gt;$C$179),"",'1. Portfolio Schedule'!M91)</f>
        <v/>
      </c>
      <c r="M90" s="45" t="str">
        <f t="shared" si="61"/>
        <v/>
      </c>
      <c r="N90" s="30">
        <f t="shared" si="62"/>
        <v>0</v>
      </c>
      <c r="O90" s="31" t="str">
        <f t="shared" si="63"/>
        <v/>
      </c>
      <c r="P90" t="s">
        <v>40</v>
      </c>
      <c r="Q90" s="145">
        <f t="shared" ca="1" si="64"/>
        <v>5.5E-2</v>
      </c>
      <c r="R90" s="30">
        <v>1.25</v>
      </c>
      <c r="S90" s="146">
        <f t="shared" ca="1" si="65"/>
        <v>0</v>
      </c>
      <c r="U90" s="33">
        <f t="shared" si="66"/>
        <v>0</v>
      </c>
      <c r="V90" s="33">
        <f t="shared" si="80"/>
        <v>0</v>
      </c>
      <c r="W90" s="33">
        <f t="shared" ref="W90:Y109" si="88">V90+(V90*$C$203)</f>
        <v>0</v>
      </c>
      <c r="X90" s="33">
        <f t="shared" si="88"/>
        <v>0</v>
      </c>
      <c r="Y90" s="33">
        <f t="shared" si="88"/>
        <v>0</v>
      </c>
      <c r="Z90" s="124"/>
      <c r="AA90" s="41">
        <f t="shared" ca="1" si="67"/>
        <v>0</v>
      </c>
      <c r="AB90" s="42">
        <f t="shared" ca="1" si="68"/>
        <v>0</v>
      </c>
      <c r="AC90" s="43">
        <f t="shared" ca="1" si="69"/>
        <v>0</v>
      </c>
      <c r="AD90" s="43">
        <f t="shared" ca="1" si="70"/>
        <v>0</v>
      </c>
      <c r="AE90" s="43">
        <f t="shared" ca="1" si="71"/>
        <v>0</v>
      </c>
      <c r="AF90" s="44">
        <f t="shared" ca="1" si="72"/>
        <v>0</v>
      </c>
      <c r="AI90" s="38" t="e">
        <f t="shared" si="73"/>
        <v>#VALUE!</v>
      </c>
      <c r="AJ90" s="30">
        <v>1.25</v>
      </c>
      <c r="AK90" s="32" t="e">
        <f t="shared" si="82"/>
        <v>#VALUE!</v>
      </c>
      <c r="AM90" s="34">
        <f t="shared" si="74"/>
        <v>0</v>
      </c>
      <c r="AN90" s="35">
        <f t="shared" ca="1" si="83"/>
        <v>0</v>
      </c>
      <c r="AO90" s="35">
        <f t="shared" ca="1" si="84"/>
        <v>0</v>
      </c>
      <c r="AP90" s="35">
        <f t="shared" ca="1" si="85"/>
        <v>0</v>
      </c>
      <c r="AQ90" s="35">
        <f t="shared" ca="1" si="86"/>
        <v>0</v>
      </c>
      <c r="AR90" s="35">
        <f t="shared" ca="1" si="87"/>
        <v>0</v>
      </c>
      <c r="AW90" s="14">
        <f t="shared" si="75"/>
        <v>6.0000000000000001E-3</v>
      </c>
      <c r="AX90" s="14">
        <f t="shared" si="76"/>
        <v>1.4999999999999999E-2</v>
      </c>
      <c r="AY90" s="14">
        <f t="shared" si="77"/>
        <v>5.5E-2</v>
      </c>
      <c r="AZ90" s="14" t="e">
        <f t="shared" si="78"/>
        <v>#VALUE!</v>
      </c>
      <c r="BD90" t="str">
        <f t="shared" si="81"/>
        <v>N/A</v>
      </c>
    </row>
    <row r="91" spans="2:56" ht="14.7" outlineLevel="1" thickBot="1">
      <c r="B91" s="29">
        <v>82</v>
      </c>
      <c r="C91" s="373" t="str">
        <f>IF(ISBLANK('1. Portfolio Schedule'!B92),"",IF(OR('1. Portfolio Schedule'!F92="Single Family Let",'1. Portfolio Schedule'!F92="Student Let"),$C$177,IF(OR('1. Portfolio Schedule'!F92="HMO (mandatory licence)",'1. Portfolio Schedule'!F92="HMO (selective licence)",'1. Portfolio Schedule'!F92="HMO (no licence)"),$C$178,IF('1. Portfolio Schedule'!F92=$C$179,$C$179,""))))</f>
        <v/>
      </c>
      <c r="D91" s="374" t="str">
        <f>IF(AND(C91&lt;&gt;$M$165,C91&lt;&gt;$M$166,C91&lt;&gt;$C$179),"",IF('1. Portfolio Schedule'!D92&gt;-1,'1. Portfolio Schedule'!D92,"Unspecified"))</f>
        <v/>
      </c>
      <c r="E91" s="374" t="str">
        <f>IF(AND(C91&lt;&gt;$M$165,C91&lt;&gt;$M$166,C91&lt;&gt;$C$179),"",'1. Portfolio Schedule'!B92)</f>
        <v/>
      </c>
      <c r="F91" s="375" t="str">
        <f>IF(AND(C91&lt;&gt;$M$165,C91&lt;&gt;$M$166,C91&lt;&gt;$C$179),"",'1. Portfolio Schedule'!C92)</f>
        <v/>
      </c>
      <c r="G91" s="375" t="str">
        <f>IF(AND(C91&lt;&gt;$M$165,C91&lt;&gt;$M$166,C91&lt;&gt;$C$179),"",IF('1. Portfolio Schedule'!J92="Individual","Individual",IF('1. Portfolio Schedule'!J92="Ltd Company","Ltd Co","Unspecified")))</f>
        <v/>
      </c>
      <c r="H91" s="376" t="str">
        <f>IF(AND(C91&lt;&gt;$M$165,C91&lt;&gt;$M$166,C91&lt;&gt;$C$179),"",'1. Portfolio Schedule'!K92)</f>
        <v/>
      </c>
      <c r="I91" s="376" t="str">
        <f>IF(AND(C91&lt;&gt;$M$165,C91&lt;&gt;$M$166,C91&lt;&gt;$C$179),"",'1. Portfolio Schedule'!H92)</f>
        <v/>
      </c>
      <c r="J91" s="377">
        <f t="shared" si="79"/>
        <v>0</v>
      </c>
      <c r="K91" s="378" t="str">
        <f>IF(AND(C91&lt;&gt;$M$165,C91&lt;&gt;$M$166,C91&lt;&gt;$C$179),"",'1. Portfolio Schedule'!L92)</f>
        <v/>
      </c>
      <c r="L91" s="379" t="str">
        <f>IF(AND(C91&lt;&gt;$M$165,C91&lt;&gt;$M$166,C91&lt;&gt;$C$179),"",'1. Portfolio Schedule'!M92)</f>
        <v/>
      </c>
      <c r="M91" s="45" t="str">
        <f t="shared" si="61"/>
        <v/>
      </c>
      <c r="N91" s="30">
        <f t="shared" si="62"/>
        <v>0</v>
      </c>
      <c r="O91" s="31" t="str">
        <f t="shared" si="63"/>
        <v/>
      </c>
      <c r="P91" t="s">
        <v>40</v>
      </c>
      <c r="Q91" s="145">
        <f t="shared" ca="1" si="64"/>
        <v>5.5E-2</v>
      </c>
      <c r="R91" s="30">
        <v>1.25</v>
      </c>
      <c r="S91" s="146">
        <f t="shared" ca="1" si="65"/>
        <v>0</v>
      </c>
      <c r="U91" s="33">
        <f t="shared" si="66"/>
        <v>0</v>
      </c>
      <c r="V91" s="33">
        <f t="shared" si="80"/>
        <v>0</v>
      </c>
      <c r="W91" s="33">
        <f t="shared" si="88"/>
        <v>0</v>
      </c>
      <c r="X91" s="33">
        <f t="shared" si="88"/>
        <v>0</v>
      </c>
      <c r="Y91" s="33">
        <f t="shared" si="88"/>
        <v>0</v>
      </c>
      <c r="Z91" s="124"/>
      <c r="AA91" s="41">
        <f t="shared" ca="1" si="67"/>
        <v>0</v>
      </c>
      <c r="AB91" s="42">
        <f t="shared" ca="1" si="68"/>
        <v>0</v>
      </c>
      <c r="AC91" s="43">
        <f t="shared" ca="1" si="69"/>
        <v>0</v>
      </c>
      <c r="AD91" s="43">
        <f t="shared" ca="1" si="70"/>
        <v>0</v>
      </c>
      <c r="AE91" s="43">
        <f t="shared" ca="1" si="71"/>
        <v>0</v>
      </c>
      <c r="AF91" s="44">
        <f t="shared" ca="1" si="72"/>
        <v>0</v>
      </c>
      <c r="AI91" s="38" t="e">
        <f t="shared" si="73"/>
        <v>#VALUE!</v>
      </c>
      <c r="AJ91" s="30">
        <v>1.25</v>
      </c>
      <c r="AK91" s="32" t="e">
        <f t="shared" si="82"/>
        <v>#VALUE!</v>
      </c>
      <c r="AM91" s="34">
        <f t="shared" si="74"/>
        <v>0</v>
      </c>
      <c r="AN91" s="35">
        <f t="shared" ca="1" si="83"/>
        <v>0</v>
      </c>
      <c r="AO91" s="35">
        <f t="shared" ca="1" si="84"/>
        <v>0</v>
      </c>
      <c r="AP91" s="35">
        <f t="shared" ca="1" si="85"/>
        <v>0</v>
      </c>
      <c r="AQ91" s="35">
        <f t="shared" ca="1" si="86"/>
        <v>0</v>
      </c>
      <c r="AR91" s="35">
        <f t="shared" ca="1" si="87"/>
        <v>0</v>
      </c>
      <c r="AW91" s="14">
        <f t="shared" si="75"/>
        <v>6.0000000000000001E-3</v>
      </c>
      <c r="AX91" s="14">
        <f t="shared" si="76"/>
        <v>1.4999999999999999E-2</v>
      </c>
      <c r="AY91" s="14">
        <f t="shared" si="77"/>
        <v>5.5E-2</v>
      </c>
      <c r="AZ91" s="14" t="e">
        <f t="shared" si="78"/>
        <v>#VALUE!</v>
      </c>
      <c r="BD91" t="str">
        <f t="shared" si="81"/>
        <v>N/A</v>
      </c>
    </row>
    <row r="92" spans="2:56" ht="14.7" outlineLevel="1" thickBot="1">
      <c r="B92" s="29">
        <v>83</v>
      </c>
      <c r="C92" s="373" t="str">
        <f>IF(ISBLANK('1. Portfolio Schedule'!B93),"",IF(OR('1. Portfolio Schedule'!F93="Single Family Let",'1. Portfolio Schedule'!F93="Student Let"),$C$177,IF(OR('1. Portfolio Schedule'!F93="HMO (mandatory licence)",'1. Portfolio Schedule'!F93="HMO (selective licence)",'1. Portfolio Schedule'!F93="HMO (no licence)"),$C$178,IF('1. Portfolio Schedule'!F93=$C$179,$C$179,""))))</f>
        <v/>
      </c>
      <c r="D92" s="374" t="str">
        <f>IF(AND(C92&lt;&gt;$M$165,C92&lt;&gt;$M$166,C92&lt;&gt;$C$179),"",IF('1. Portfolio Schedule'!D93&gt;-1,'1. Portfolio Schedule'!D93,"Unspecified"))</f>
        <v/>
      </c>
      <c r="E92" s="374" t="str">
        <f>IF(AND(C92&lt;&gt;$M$165,C92&lt;&gt;$M$166,C92&lt;&gt;$C$179),"",'1. Portfolio Schedule'!B93)</f>
        <v/>
      </c>
      <c r="F92" s="375" t="str">
        <f>IF(AND(C92&lt;&gt;$M$165,C92&lt;&gt;$M$166,C92&lt;&gt;$C$179),"",'1. Portfolio Schedule'!C93)</f>
        <v/>
      </c>
      <c r="G92" s="375" t="str">
        <f>IF(AND(C92&lt;&gt;$M$165,C92&lt;&gt;$M$166,C92&lt;&gt;$C$179),"",IF('1. Portfolio Schedule'!J93="Individual","Individual",IF('1. Portfolio Schedule'!J93="Ltd Company","Ltd Co","Unspecified")))</f>
        <v/>
      </c>
      <c r="H92" s="376" t="str">
        <f>IF(AND(C92&lt;&gt;$M$165,C92&lt;&gt;$M$166,C92&lt;&gt;$C$179),"",'1. Portfolio Schedule'!K93)</f>
        <v/>
      </c>
      <c r="I92" s="376" t="str">
        <f>IF(AND(C92&lt;&gt;$M$165,C92&lt;&gt;$M$166,C92&lt;&gt;$C$179),"",'1. Portfolio Schedule'!H93)</f>
        <v/>
      </c>
      <c r="J92" s="377">
        <f t="shared" si="79"/>
        <v>0</v>
      </c>
      <c r="K92" s="378" t="str">
        <f>IF(AND(C92&lt;&gt;$M$165,C92&lt;&gt;$M$166,C92&lt;&gt;$C$179),"",'1. Portfolio Schedule'!L93)</f>
        <v/>
      </c>
      <c r="L92" s="379" t="str">
        <f>IF(AND(C92&lt;&gt;$M$165,C92&lt;&gt;$M$166,C92&lt;&gt;$C$179),"",'1. Portfolio Schedule'!M93)</f>
        <v/>
      </c>
      <c r="M92" s="45" t="str">
        <f t="shared" si="61"/>
        <v/>
      </c>
      <c r="N92" s="30">
        <f t="shared" si="62"/>
        <v>0</v>
      </c>
      <c r="O92" s="31" t="str">
        <f t="shared" si="63"/>
        <v/>
      </c>
      <c r="P92" t="s">
        <v>40</v>
      </c>
      <c r="Q92" s="145">
        <f t="shared" ca="1" si="64"/>
        <v>5.5E-2</v>
      </c>
      <c r="R92" s="30">
        <v>1.25</v>
      </c>
      <c r="S92" s="146">
        <f t="shared" ca="1" si="65"/>
        <v>0</v>
      </c>
      <c r="U92" s="33">
        <f t="shared" si="66"/>
        <v>0</v>
      </c>
      <c r="V92" s="33">
        <f t="shared" si="80"/>
        <v>0</v>
      </c>
      <c r="W92" s="33">
        <f t="shared" si="88"/>
        <v>0</v>
      </c>
      <c r="X92" s="33">
        <f t="shared" si="88"/>
        <v>0</v>
      </c>
      <c r="Y92" s="33">
        <f t="shared" si="88"/>
        <v>0</v>
      </c>
      <c r="Z92" s="124"/>
      <c r="AA92" s="41">
        <f t="shared" ca="1" si="67"/>
        <v>0</v>
      </c>
      <c r="AB92" s="42">
        <f t="shared" ca="1" si="68"/>
        <v>0</v>
      </c>
      <c r="AC92" s="43">
        <f t="shared" ca="1" si="69"/>
        <v>0</v>
      </c>
      <c r="AD92" s="43">
        <f t="shared" ca="1" si="70"/>
        <v>0</v>
      </c>
      <c r="AE92" s="43">
        <f t="shared" ca="1" si="71"/>
        <v>0</v>
      </c>
      <c r="AF92" s="44">
        <f t="shared" ca="1" si="72"/>
        <v>0</v>
      </c>
      <c r="AI92" s="38" t="e">
        <f t="shared" si="73"/>
        <v>#VALUE!</v>
      </c>
      <c r="AJ92" s="30">
        <v>1.25</v>
      </c>
      <c r="AK92" s="32" t="e">
        <f t="shared" si="82"/>
        <v>#VALUE!</v>
      </c>
      <c r="AM92" s="34">
        <f t="shared" si="74"/>
        <v>0</v>
      </c>
      <c r="AN92" s="35">
        <f t="shared" ca="1" si="83"/>
        <v>0</v>
      </c>
      <c r="AO92" s="35">
        <f t="shared" ca="1" si="84"/>
        <v>0</v>
      </c>
      <c r="AP92" s="35">
        <f t="shared" ca="1" si="85"/>
        <v>0</v>
      </c>
      <c r="AQ92" s="35">
        <f t="shared" ca="1" si="86"/>
        <v>0</v>
      </c>
      <c r="AR92" s="35">
        <f t="shared" ca="1" si="87"/>
        <v>0</v>
      </c>
      <c r="AW92" s="14">
        <f t="shared" si="75"/>
        <v>6.0000000000000001E-3</v>
      </c>
      <c r="AX92" s="14">
        <f t="shared" si="76"/>
        <v>1.4999999999999999E-2</v>
      </c>
      <c r="AY92" s="14">
        <f t="shared" si="77"/>
        <v>5.5E-2</v>
      </c>
      <c r="AZ92" s="14" t="e">
        <f t="shared" si="78"/>
        <v>#VALUE!</v>
      </c>
      <c r="BD92" t="str">
        <f t="shared" si="81"/>
        <v>N/A</v>
      </c>
    </row>
    <row r="93" spans="2:56" ht="14.7" outlineLevel="1" thickBot="1">
      <c r="B93" s="29">
        <v>84</v>
      </c>
      <c r="C93" s="373" t="str">
        <f>IF(ISBLANK('1. Portfolio Schedule'!B94),"",IF(OR('1. Portfolio Schedule'!F94="Single Family Let",'1. Portfolio Schedule'!F94="Student Let"),$C$177,IF(OR('1. Portfolio Schedule'!F94="HMO (mandatory licence)",'1. Portfolio Schedule'!F94="HMO (selective licence)",'1. Portfolio Schedule'!F94="HMO (no licence)"),$C$178,IF('1. Portfolio Schedule'!F94=$C$179,$C$179,""))))</f>
        <v/>
      </c>
      <c r="D93" s="374" t="str">
        <f>IF(AND(C93&lt;&gt;$M$165,C93&lt;&gt;$M$166,C93&lt;&gt;$C$179),"",IF('1. Portfolio Schedule'!D94&gt;-1,'1. Portfolio Schedule'!D94,"Unspecified"))</f>
        <v/>
      </c>
      <c r="E93" s="374" t="str">
        <f>IF(AND(C93&lt;&gt;$M$165,C93&lt;&gt;$M$166,C93&lt;&gt;$C$179),"",'1. Portfolio Schedule'!B94)</f>
        <v/>
      </c>
      <c r="F93" s="375" t="str">
        <f>IF(AND(C93&lt;&gt;$M$165,C93&lt;&gt;$M$166,C93&lt;&gt;$C$179),"",'1. Portfolio Schedule'!C94)</f>
        <v/>
      </c>
      <c r="G93" s="375" t="str">
        <f>IF(AND(C93&lt;&gt;$M$165,C93&lt;&gt;$M$166,C93&lt;&gt;$C$179),"",IF('1. Portfolio Schedule'!J94="Individual","Individual",IF('1. Portfolio Schedule'!J94="Ltd Company","Ltd Co","Unspecified")))</f>
        <v/>
      </c>
      <c r="H93" s="376" t="str">
        <f>IF(AND(C93&lt;&gt;$M$165,C93&lt;&gt;$M$166,C93&lt;&gt;$C$179),"",'1. Portfolio Schedule'!K94)</f>
        <v/>
      </c>
      <c r="I93" s="376" t="str">
        <f>IF(AND(C93&lt;&gt;$M$165,C93&lt;&gt;$M$166,C93&lt;&gt;$C$179),"",'1. Portfolio Schedule'!H94)</f>
        <v/>
      </c>
      <c r="J93" s="377">
        <f t="shared" si="79"/>
        <v>0</v>
      </c>
      <c r="K93" s="378" t="str">
        <f>IF(AND(C93&lt;&gt;$M$165,C93&lt;&gt;$M$166,C93&lt;&gt;$C$179),"",'1. Portfolio Schedule'!L94)</f>
        <v/>
      </c>
      <c r="L93" s="379" t="str">
        <f>IF(AND(C93&lt;&gt;$M$165,C93&lt;&gt;$M$166,C93&lt;&gt;$C$179),"",'1. Portfolio Schedule'!M94)</f>
        <v/>
      </c>
      <c r="M93" s="45" t="str">
        <f t="shared" si="61"/>
        <v/>
      </c>
      <c r="N93" s="30">
        <f t="shared" si="62"/>
        <v>0</v>
      </c>
      <c r="O93" s="31" t="str">
        <f t="shared" si="63"/>
        <v/>
      </c>
      <c r="P93" t="s">
        <v>40</v>
      </c>
      <c r="Q93" s="145">
        <f t="shared" ca="1" si="64"/>
        <v>5.5E-2</v>
      </c>
      <c r="R93" s="30">
        <v>1.25</v>
      </c>
      <c r="S93" s="146">
        <f t="shared" ca="1" si="65"/>
        <v>0</v>
      </c>
      <c r="U93" s="33">
        <f t="shared" si="66"/>
        <v>0</v>
      </c>
      <c r="V93" s="33">
        <f t="shared" si="80"/>
        <v>0</v>
      </c>
      <c r="W93" s="33">
        <f t="shared" si="88"/>
        <v>0</v>
      </c>
      <c r="X93" s="33">
        <f t="shared" si="88"/>
        <v>0</v>
      </c>
      <c r="Y93" s="33">
        <f t="shared" si="88"/>
        <v>0</v>
      </c>
      <c r="Z93" s="124"/>
      <c r="AA93" s="41">
        <f t="shared" ca="1" si="67"/>
        <v>0</v>
      </c>
      <c r="AB93" s="42">
        <f t="shared" ca="1" si="68"/>
        <v>0</v>
      </c>
      <c r="AC93" s="43">
        <f t="shared" ca="1" si="69"/>
        <v>0</v>
      </c>
      <c r="AD93" s="43">
        <f t="shared" ca="1" si="70"/>
        <v>0</v>
      </c>
      <c r="AE93" s="43">
        <f t="shared" ca="1" si="71"/>
        <v>0</v>
      </c>
      <c r="AF93" s="44">
        <f t="shared" ca="1" si="72"/>
        <v>0</v>
      </c>
      <c r="AI93" s="38" t="e">
        <f t="shared" si="73"/>
        <v>#VALUE!</v>
      </c>
      <c r="AJ93" s="30">
        <v>1.25</v>
      </c>
      <c r="AK93" s="32" t="e">
        <f t="shared" si="82"/>
        <v>#VALUE!</v>
      </c>
      <c r="AM93" s="34">
        <f t="shared" si="74"/>
        <v>0</v>
      </c>
      <c r="AN93" s="35">
        <f t="shared" ca="1" si="83"/>
        <v>0</v>
      </c>
      <c r="AO93" s="35">
        <f t="shared" ca="1" si="84"/>
        <v>0</v>
      </c>
      <c r="AP93" s="35">
        <f t="shared" ca="1" si="85"/>
        <v>0</v>
      </c>
      <c r="AQ93" s="35">
        <f t="shared" ca="1" si="86"/>
        <v>0</v>
      </c>
      <c r="AR93" s="35">
        <f t="shared" ca="1" si="87"/>
        <v>0</v>
      </c>
      <c r="AW93" s="14">
        <f t="shared" si="75"/>
        <v>6.0000000000000001E-3</v>
      </c>
      <c r="AX93" s="14">
        <f t="shared" si="76"/>
        <v>1.4999999999999999E-2</v>
      </c>
      <c r="AY93" s="14">
        <f t="shared" si="77"/>
        <v>5.5E-2</v>
      </c>
      <c r="AZ93" s="14" t="e">
        <f t="shared" si="78"/>
        <v>#VALUE!</v>
      </c>
      <c r="BD93" t="str">
        <f t="shared" si="81"/>
        <v>N/A</v>
      </c>
    </row>
    <row r="94" spans="2:56" ht="14.7" outlineLevel="1" thickBot="1">
      <c r="B94" s="29">
        <v>85</v>
      </c>
      <c r="C94" s="373" t="str">
        <f>IF(ISBLANK('1. Portfolio Schedule'!B95),"",IF(OR('1. Portfolio Schedule'!F95="Single Family Let",'1. Portfolio Schedule'!F95="Student Let"),$C$177,IF(OR('1. Portfolio Schedule'!F95="HMO (mandatory licence)",'1. Portfolio Schedule'!F95="HMO (selective licence)",'1. Portfolio Schedule'!F95="HMO (no licence)"),$C$178,IF('1. Portfolio Schedule'!F95=$C$179,$C$179,""))))</f>
        <v/>
      </c>
      <c r="D94" s="374" t="str">
        <f>IF(AND(C94&lt;&gt;$M$165,C94&lt;&gt;$M$166,C94&lt;&gt;$C$179),"",IF('1. Portfolio Schedule'!D95&gt;-1,'1. Portfolio Schedule'!D95,"Unspecified"))</f>
        <v/>
      </c>
      <c r="E94" s="374" t="str">
        <f>IF(AND(C94&lt;&gt;$M$165,C94&lt;&gt;$M$166,C94&lt;&gt;$C$179),"",'1. Portfolio Schedule'!B95)</f>
        <v/>
      </c>
      <c r="F94" s="375" t="str">
        <f>IF(AND(C94&lt;&gt;$M$165,C94&lt;&gt;$M$166,C94&lt;&gt;$C$179),"",'1. Portfolio Schedule'!C95)</f>
        <v/>
      </c>
      <c r="G94" s="375" t="str">
        <f>IF(AND(C94&lt;&gt;$M$165,C94&lt;&gt;$M$166,C94&lt;&gt;$C$179),"",IF('1. Portfolio Schedule'!J95="Individual","Individual",IF('1. Portfolio Schedule'!J95="Ltd Company","Ltd Co","Unspecified")))</f>
        <v/>
      </c>
      <c r="H94" s="376" t="str">
        <f>IF(AND(C94&lt;&gt;$M$165,C94&lt;&gt;$M$166,C94&lt;&gt;$C$179),"",'1. Portfolio Schedule'!K95)</f>
        <v/>
      </c>
      <c r="I94" s="376" t="str">
        <f>IF(AND(C94&lt;&gt;$M$165,C94&lt;&gt;$M$166,C94&lt;&gt;$C$179),"",'1. Portfolio Schedule'!H95)</f>
        <v/>
      </c>
      <c r="J94" s="377">
        <f t="shared" si="79"/>
        <v>0</v>
      </c>
      <c r="K94" s="378" t="str">
        <f>IF(AND(C94&lt;&gt;$M$165,C94&lt;&gt;$M$166,C94&lt;&gt;$C$179),"",'1. Portfolio Schedule'!L95)</f>
        <v/>
      </c>
      <c r="L94" s="379" t="str">
        <f>IF(AND(C94&lt;&gt;$M$165,C94&lt;&gt;$M$166,C94&lt;&gt;$C$179),"",'1. Portfolio Schedule'!M95)</f>
        <v/>
      </c>
      <c r="M94" s="45" t="str">
        <f t="shared" si="61"/>
        <v/>
      </c>
      <c r="N94" s="30">
        <f t="shared" si="62"/>
        <v>0</v>
      </c>
      <c r="O94" s="31" t="str">
        <f t="shared" si="63"/>
        <v/>
      </c>
      <c r="P94" t="s">
        <v>40</v>
      </c>
      <c r="Q94" s="145">
        <f t="shared" ca="1" si="64"/>
        <v>5.5E-2</v>
      </c>
      <c r="R94" s="30">
        <v>1.25</v>
      </c>
      <c r="S94" s="146">
        <f t="shared" ca="1" si="65"/>
        <v>0</v>
      </c>
      <c r="U94" s="33">
        <f t="shared" si="66"/>
        <v>0</v>
      </c>
      <c r="V94" s="33">
        <f t="shared" si="80"/>
        <v>0</v>
      </c>
      <c r="W94" s="33">
        <f t="shared" si="88"/>
        <v>0</v>
      </c>
      <c r="X94" s="33">
        <f t="shared" si="88"/>
        <v>0</v>
      </c>
      <c r="Y94" s="33">
        <f t="shared" si="88"/>
        <v>0</v>
      </c>
      <c r="Z94" s="124"/>
      <c r="AA94" s="41">
        <f t="shared" ca="1" si="67"/>
        <v>0</v>
      </c>
      <c r="AB94" s="42">
        <f t="shared" ca="1" si="68"/>
        <v>0</v>
      </c>
      <c r="AC94" s="43">
        <f t="shared" ca="1" si="69"/>
        <v>0</v>
      </c>
      <c r="AD94" s="43">
        <f t="shared" ca="1" si="70"/>
        <v>0</v>
      </c>
      <c r="AE94" s="43">
        <f t="shared" ca="1" si="71"/>
        <v>0</v>
      </c>
      <c r="AF94" s="44">
        <f t="shared" ca="1" si="72"/>
        <v>0</v>
      </c>
      <c r="AI94" s="38" t="e">
        <f t="shared" si="73"/>
        <v>#VALUE!</v>
      </c>
      <c r="AJ94" s="30">
        <v>1.25</v>
      </c>
      <c r="AK94" s="32" t="e">
        <f t="shared" si="82"/>
        <v>#VALUE!</v>
      </c>
      <c r="AM94" s="34">
        <f t="shared" si="74"/>
        <v>0</v>
      </c>
      <c r="AN94" s="35">
        <f t="shared" ca="1" si="83"/>
        <v>0</v>
      </c>
      <c r="AO94" s="35">
        <f t="shared" ca="1" si="84"/>
        <v>0</v>
      </c>
      <c r="AP94" s="35">
        <f t="shared" ca="1" si="85"/>
        <v>0</v>
      </c>
      <c r="AQ94" s="35">
        <f t="shared" ca="1" si="86"/>
        <v>0</v>
      </c>
      <c r="AR94" s="35">
        <f t="shared" ca="1" si="87"/>
        <v>0</v>
      </c>
      <c r="AW94" s="14">
        <f t="shared" si="75"/>
        <v>6.0000000000000001E-3</v>
      </c>
      <c r="AX94" s="14">
        <f t="shared" si="76"/>
        <v>1.4999999999999999E-2</v>
      </c>
      <c r="AY94" s="14">
        <f t="shared" si="77"/>
        <v>5.5E-2</v>
      </c>
      <c r="AZ94" s="14" t="e">
        <f t="shared" si="78"/>
        <v>#VALUE!</v>
      </c>
      <c r="BD94" t="str">
        <f t="shared" si="81"/>
        <v>N/A</v>
      </c>
    </row>
    <row r="95" spans="2:56" ht="14.7" outlineLevel="1" thickBot="1">
      <c r="B95" s="29">
        <v>86</v>
      </c>
      <c r="C95" s="373" t="str">
        <f>IF(ISBLANK('1. Portfolio Schedule'!B96),"",IF(OR('1. Portfolio Schedule'!F96="Single Family Let",'1. Portfolio Schedule'!F96="Student Let"),$C$177,IF(OR('1. Portfolio Schedule'!F96="HMO (mandatory licence)",'1. Portfolio Schedule'!F96="HMO (selective licence)",'1. Portfolio Schedule'!F96="HMO (no licence)"),$C$178,IF('1. Portfolio Schedule'!F96=$C$179,$C$179,""))))</f>
        <v/>
      </c>
      <c r="D95" s="374" t="str">
        <f>IF(AND(C95&lt;&gt;$M$165,C95&lt;&gt;$M$166,C95&lt;&gt;$C$179),"",IF('1. Portfolio Schedule'!D96&gt;-1,'1. Portfolio Schedule'!D96,"Unspecified"))</f>
        <v/>
      </c>
      <c r="E95" s="374" t="str">
        <f>IF(AND(C95&lt;&gt;$M$165,C95&lt;&gt;$M$166,C95&lt;&gt;$C$179),"",'1. Portfolio Schedule'!B96)</f>
        <v/>
      </c>
      <c r="F95" s="375" t="str">
        <f>IF(AND(C95&lt;&gt;$M$165,C95&lt;&gt;$M$166,C95&lt;&gt;$C$179),"",'1. Portfolio Schedule'!C96)</f>
        <v/>
      </c>
      <c r="G95" s="375" t="str">
        <f>IF(AND(C95&lt;&gt;$M$165,C95&lt;&gt;$M$166,C95&lt;&gt;$C$179),"",IF('1. Portfolio Schedule'!J96="Individual","Individual",IF('1. Portfolio Schedule'!J96="Ltd Company","Ltd Co","Unspecified")))</f>
        <v/>
      </c>
      <c r="H95" s="376" t="str">
        <f>IF(AND(C95&lt;&gt;$M$165,C95&lt;&gt;$M$166,C95&lt;&gt;$C$179),"",'1. Portfolio Schedule'!K96)</f>
        <v/>
      </c>
      <c r="I95" s="376" t="str">
        <f>IF(AND(C95&lt;&gt;$M$165,C95&lt;&gt;$M$166,C95&lt;&gt;$C$179),"",'1. Portfolio Schedule'!H96)</f>
        <v/>
      </c>
      <c r="J95" s="377">
        <f t="shared" si="79"/>
        <v>0</v>
      </c>
      <c r="K95" s="378" t="str">
        <f>IF(AND(C95&lt;&gt;$M$165,C95&lt;&gt;$M$166,C95&lt;&gt;$C$179),"",'1. Portfolio Schedule'!L96)</f>
        <v/>
      </c>
      <c r="L95" s="379" t="str">
        <f>IF(AND(C95&lt;&gt;$M$165,C95&lt;&gt;$M$166,C95&lt;&gt;$C$179),"",'1. Portfolio Schedule'!M96)</f>
        <v/>
      </c>
      <c r="M95" s="45" t="str">
        <f t="shared" si="61"/>
        <v/>
      </c>
      <c r="N95" s="30">
        <f t="shared" si="62"/>
        <v>0</v>
      </c>
      <c r="O95" s="31" t="str">
        <f t="shared" si="63"/>
        <v/>
      </c>
      <c r="P95" t="s">
        <v>40</v>
      </c>
      <c r="Q95" s="145">
        <f t="shared" ca="1" si="64"/>
        <v>5.5E-2</v>
      </c>
      <c r="R95" s="30">
        <v>1.25</v>
      </c>
      <c r="S95" s="146">
        <f t="shared" ca="1" si="65"/>
        <v>0</v>
      </c>
      <c r="U95" s="33">
        <f t="shared" si="66"/>
        <v>0</v>
      </c>
      <c r="V95" s="33">
        <f t="shared" si="80"/>
        <v>0</v>
      </c>
      <c r="W95" s="33">
        <f t="shared" si="88"/>
        <v>0</v>
      </c>
      <c r="X95" s="33">
        <f t="shared" si="88"/>
        <v>0</v>
      </c>
      <c r="Y95" s="33">
        <f t="shared" si="88"/>
        <v>0</v>
      </c>
      <c r="Z95" s="124"/>
      <c r="AA95" s="41">
        <f t="shared" ca="1" si="67"/>
        <v>0</v>
      </c>
      <c r="AB95" s="42">
        <f t="shared" ca="1" si="68"/>
        <v>0</v>
      </c>
      <c r="AC95" s="43">
        <f t="shared" ca="1" si="69"/>
        <v>0</v>
      </c>
      <c r="AD95" s="43">
        <f t="shared" ca="1" si="70"/>
        <v>0</v>
      </c>
      <c r="AE95" s="43">
        <f t="shared" ca="1" si="71"/>
        <v>0</v>
      </c>
      <c r="AF95" s="44">
        <f t="shared" ca="1" si="72"/>
        <v>0</v>
      </c>
      <c r="AI95" s="38" t="e">
        <f t="shared" si="73"/>
        <v>#VALUE!</v>
      </c>
      <c r="AJ95" s="30">
        <v>1.25</v>
      </c>
      <c r="AK95" s="32" t="e">
        <f t="shared" si="82"/>
        <v>#VALUE!</v>
      </c>
      <c r="AM95" s="34">
        <f t="shared" si="74"/>
        <v>0</v>
      </c>
      <c r="AN95" s="35">
        <f t="shared" ca="1" si="83"/>
        <v>0</v>
      </c>
      <c r="AO95" s="35">
        <f t="shared" ca="1" si="84"/>
        <v>0</v>
      </c>
      <c r="AP95" s="35">
        <f t="shared" ca="1" si="85"/>
        <v>0</v>
      </c>
      <c r="AQ95" s="35">
        <f t="shared" ca="1" si="86"/>
        <v>0</v>
      </c>
      <c r="AR95" s="35">
        <f t="shared" ca="1" si="87"/>
        <v>0</v>
      </c>
      <c r="AW95" s="14">
        <f t="shared" si="75"/>
        <v>6.0000000000000001E-3</v>
      </c>
      <c r="AX95" s="14">
        <f t="shared" si="76"/>
        <v>1.4999999999999999E-2</v>
      </c>
      <c r="AY95" s="14">
        <f t="shared" si="77"/>
        <v>5.5E-2</v>
      </c>
      <c r="AZ95" s="14" t="e">
        <f t="shared" si="78"/>
        <v>#VALUE!</v>
      </c>
      <c r="BD95" t="str">
        <f t="shared" si="81"/>
        <v>N/A</v>
      </c>
    </row>
    <row r="96" spans="2:56" ht="14.7" outlineLevel="1" thickBot="1">
      <c r="B96" s="29">
        <v>87</v>
      </c>
      <c r="C96" s="373" t="str">
        <f>IF(ISBLANK('1. Portfolio Schedule'!B97),"",IF(OR('1. Portfolio Schedule'!F97="Single Family Let",'1. Portfolio Schedule'!F97="Student Let"),$C$177,IF(OR('1. Portfolio Schedule'!F97="HMO (mandatory licence)",'1. Portfolio Schedule'!F97="HMO (selective licence)",'1. Portfolio Schedule'!F97="HMO (no licence)"),$C$178,IF('1. Portfolio Schedule'!F97=$C$179,$C$179,""))))</f>
        <v/>
      </c>
      <c r="D96" s="374" t="str">
        <f>IF(AND(C96&lt;&gt;$M$165,C96&lt;&gt;$M$166,C96&lt;&gt;$C$179),"",IF('1. Portfolio Schedule'!D97&gt;-1,'1. Portfolio Schedule'!D97,"Unspecified"))</f>
        <v/>
      </c>
      <c r="E96" s="374" t="str">
        <f>IF(AND(C96&lt;&gt;$M$165,C96&lt;&gt;$M$166,C96&lt;&gt;$C$179),"",'1. Portfolio Schedule'!B97)</f>
        <v/>
      </c>
      <c r="F96" s="375" t="str">
        <f>IF(AND(C96&lt;&gt;$M$165,C96&lt;&gt;$M$166,C96&lt;&gt;$C$179),"",'1. Portfolio Schedule'!C97)</f>
        <v/>
      </c>
      <c r="G96" s="375" t="str">
        <f>IF(AND(C96&lt;&gt;$M$165,C96&lt;&gt;$M$166,C96&lt;&gt;$C$179),"",IF('1. Portfolio Schedule'!J97="Individual","Individual",IF('1. Portfolio Schedule'!J97="Ltd Company","Ltd Co","Unspecified")))</f>
        <v/>
      </c>
      <c r="H96" s="376" t="str">
        <f>IF(AND(C96&lt;&gt;$M$165,C96&lt;&gt;$M$166,C96&lt;&gt;$C$179),"",'1. Portfolio Schedule'!K97)</f>
        <v/>
      </c>
      <c r="I96" s="376" t="str">
        <f>IF(AND(C96&lt;&gt;$M$165,C96&lt;&gt;$M$166,C96&lt;&gt;$C$179),"",'1. Portfolio Schedule'!H97)</f>
        <v/>
      </c>
      <c r="J96" s="377">
        <f t="shared" si="79"/>
        <v>0</v>
      </c>
      <c r="K96" s="378" t="str">
        <f>IF(AND(C96&lt;&gt;$M$165,C96&lt;&gt;$M$166,C96&lt;&gt;$C$179),"",'1. Portfolio Schedule'!L97)</f>
        <v/>
      </c>
      <c r="L96" s="379" t="str">
        <f>IF(AND(C96&lt;&gt;$M$165,C96&lt;&gt;$M$166,C96&lt;&gt;$C$179),"",'1. Portfolio Schedule'!M97)</f>
        <v/>
      </c>
      <c r="M96" s="45" t="str">
        <f t="shared" si="61"/>
        <v/>
      </c>
      <c r="N96" s="30">
        <f t="shared" si="62"/>
        <v>0</v>
      </c>
      <c r="O96" s="31" t="str">
        <f t="shared" si="63"/>
        <v/>
      </c>
      <c r="P96" t="s">
        <v>40</v>
      </c>
      <c r="Q96" s="145">
        <f t="shared" ca="1" si="64"/>
        <v>5.5E-2</v>
      </c>
      <c r="R96" s="30">
        <v>1.25</v>
      </c>
      <c r="S96" s="146">
        <f t="shared" ca="1" si="65"/>
        <v>0</v>
      </c>
      <c r="U96" s="33">
        <f t="shared" si="66"/>
        <v>0</v>
      </c>
      <c r="V96" s="33">
        <f t="shared" si="80"/>
        <v>0</v>
      </c>
      <c r="W96" s="33">
        <f t="shared" si="88"/>
        <v>0</v>
      </c>
      <c r="X96" s="33">
        <f t="shared" si="88"/>
        <v>0</v>
      </c>
      <c r="Y96" s="33">
        <f t="shared" si="88"/>
        <v>0</v>
      </c>
      <c r="Z96" s="124"/>
      <c r="AA96" s="41">
        <f t="shared" ca="1" si="67"/>
        <v>0</v>
      </c>
      <c r="AB96" s="42">
        <f t="shared" ca="1" si="68"/>
        <v>0</v>
      </c>
      <c r="AC96" s="43">
        <f t="shared" ca="1" si="69"/>
        <v>0</v>
      </c>
      <c r="AD96" s="43">
        <f t="shared" ca="1" si="70"/>
        <v>0</v>
      </c>
      <c r="AE96" s="43">
        <f t="shared" ca="1" si="71"/>
        <v>0</v>
      </c>
      <c r="AF96" s="44">
        <f t="shared" ca="1" si="72"/>
        <v>0</v>
      </c>
      <c r="AI96" s="38" t="e">
        <f t="shared" si="73"/>
        <v>#VALUE!</v>
      </c>
      <c r="AJ96" s="30">
        <v>1.25</v>
      </c>
      <c r="AK96" s="32" t="e">
        <f t="shared" si="82"/>
        <v>#VALUE!</v>
      </c>
      <c r="AM96" s="34">
        <f t="shared" si="74"/>
        <v>0</v>
      </c>
      <c r="AN96" s="35">
        <f t="shared" ca="1" si="83"/>
        <v>0</v>
      </c>
      <c r="AO96" s="35">
        <f t="shared" ca="1" si="84"/>
        <v>0</v>
      </c>
      <c r="AP96" s="35">
        <f t="shared" ca="1" si="85"/>
        <v>0</v>
      </c>
      <c r="AQ96" s="35">
        <f t="shared" ca="1" si="86"/>
        <v>0</v>
      </c>
      <c r="AR96" s="35">
        <f t="shared" ca="1" si="87"/>
        <v>0</v>
      </c>
      <c r="AW96" s="14">
        <f t="shared" si="75"/>
        <v>6.0000000000000001E-3</v>
      </c>
      <c r="AX96" s="14">
        <f t="shared" si="76"/>
        <v>1.4999999999999999E-2</v>
      </c>
      <c r="AY96" s="14">
        <f t="shared" si="77"/>
        <v>5.5E-2</v>
      </c>
      <c r="AZ96" s="14" t="e">
        <f t="shared" si="78"/>
        <v>#VALUE!</v>
      </c>
      <c r="BD96" t="str">
        <f t="shared" si="81"/>
        <v>N/A</v>
      </c>
    </row>
    <row r="97" spans="2:56" ht="14.7" outlineLevel="1" thickBot="1">
      <c r="B97" s="29">
        <v>88</v>
      </c>
      <c r="C97" s="373" t="str">
        <f>IF(ISBLANK('1. Portfolio Schedule'!B98),"",IF(OR('1. Portfolio Schedule'!F98="Single Family Let",'1. Portfolio Schedule'!F98="Student Let"),$C$177,IF(OR('1. Portfolio Schedule'!F98="HMO (mandatory licence)",'1. Portfolio Schedule'!F98="HMO (selective licence)",'1. Portfolio Schedule'!F98="HMO (no licence)"),$C$178,IF('1. Portfolio Schedule'!F98=$C$179,$C$179,""))))</f>
        <v/>
      </c>
      <c r="D97" s="374" t="str">
        <f>IF(AND(C97&lt;&gt;$M$165,C97&lt;&gt;$M$166,C97&lt;&gt;$C$179),"",IF('1. Portfolio Schedule'!D98&gt;-1,'1. Portfolio Schedule'!D98,"Unspecified"))</f>
        <v/>
      </c>
      <c r="E97" s="374" t="str">
        <f>IF(AND(C97&lt;&gt;$M$165,C97&lt;&gt;$M$166,C97&lt;&gt;$C$179),"",'1. Portfolio Schedule'!B98)</f>
        <v/>
      </c>
      <c r="F97" s="375" t="str">
        <f>IF(AND(C97&lt;&gt;$M$165,C97&lt;&gt;$M$166,C97&lt;&gt;$C$179),"",'1. Portfolio Schedule'!C98)</f>
        <v/>
      </c>
      <c r="G97" s="375" t="str">
        <f>IF(AND(C97&lt;&gt;$M$165,C97&lt;&gt;$M$166,C97&lt;&gt;$C$179),"",IF('1. Portfolio Schedule'!J98="Individual","Individual",IF('1. Portfolio Schedule'!J98="Ltd Company","Ltd Co","Unspecified")))</f>
        <v/>
      </c>
      <c r="H97" s="376" t="str">
        <f>IF(AND(C97&lt;&gt;$M$165,C97&lt;&gt;$M$166,C97&lt;&gt;$C$179),"",'1. Portfolio Schedule'!K98)</f>
        <v/>
      </c>
      <c r="I97" s="376" t="str">
        <f>IF(AND(C97&lt;&gt;$M$165,C97&lt;&gt;$M$166,C97&lt;&gt;$C$179),"",'1. Portfolio Schedule'!H98)</f>
        <v/>
      </c>
      <c r="J97" s="377">
        <f t="shared" si="79"/>
        <v>0</v>
      </c>
      <c r="K97" s="378" t="str">
        <f>IF(AND(C97&lt;&gt;$M$165,C97&lt;&gt;$M$166,C97&lt;&gt;$C$179),"",'1. Portfolio Schedule'!L98)</f>
        <v/>
      </c>
      <c r="L97" s="379" t="str">
        <f>IF(AND(C97&lt;&gt;$M$165,C97&lt;&gt;$M$166,C97&lt;&gt;$C$179),"",'1. Portfolio Schedule'!M98)</f>
        <v/>
      </c>
      <c r="M97" s="45" t="str">
        <f t="shared" si="61"/>
        <v/>
      </c>
      <c r="N97" s="30">
        <f t="shared" si="62"/>
        <v>0</v>
      </c>
      <c r="O97" s="31" t="str">
        <f t="shared" si="63"/>
        <v/>
      </c>
      <c r="P97" t="s">
        <v>40</v>
      </c>
      <c r="Q97" s="145">
        <f t="shared" ca="1" si="64"/>
        <v>5.5E-2</v>
      </c>
      <c r="R97" s="30">
        <v>1.25</v>
      </c>
      <c r="S97" s="146">
        <f t="shared" ca="1" si="65"/>
        <v>0</v>
      </c>
      <c r="U97" s="33">
        <f t="shared" si="66"/>
        <v>0</v>
      </c>
      <c r="V97" s="33">
        <f t="shared" si="80"/>
        <v>0</v>
      </c>
      <c r="W97" s="33">
        <f t="shared" si="88"/>
        <v>0</v>
      </c>
      <c r="X97" s="33">
        <f t="shared" si="88"/>
        <v>0</v>
      </c>
      <c r="Y97" s="33">
        <f t="shared" si="88"/>
        <v>0</v>
      </c>
      <c r="Z97" s="124"/>
      <c r="AA97" s="41">
        <f t="shared" ca="1" si="67"/>
        <v>0</v>
      </c>
      <c r="AB97" s="42">
        <f t="shared" ca="1" si="68"/>
        <v>0</v>
      </c>
      <c r="AC97" s="43">
        <f t="shared" ca="1" si="69"/>
        <v>0</v>
      </c>
      <c r="AD97" s="43">
        <f t="shared" ca="1" si="70"/>
        <v>0</v>
      </c>
      <c r="AE97" s="43">
        <f t="shared" ca="1" si="71"/>
        <v>0</v>
      </c>
      <c r="AF97" s="44">
        <f t="shared" ca="1" si="72"/>
        <v>0</v>
      </c>
      <c r="AI97" s="38" t="e">
        <f t="shared" si="73"/>
        <v>#VALUE!</v>
      </c>
      <c r="AJ97" s="30">
        <v>1.25</v>
      </c>
      <c r="AK97" s="32" t="e">
        <f t="shared" si="82"/>
        <v>#VALUE!</v>
      </c>
      <c r="AM97" s="34">
        <f t="shared" si="74"/>
        <v>0</v>
      </c>
      <c r="AN97" s="35">
        <f t="shared" ca="1" si="83"/>
        <v>0</v>
      </c>
      <c r="AO97" s="35">
        <f t="shared" ca="1" si="84"/>
        <v>0</v>
      </c>
      <c r="AP97" s="35">
        <f t="shared" ca="1" si="85"/>
        <v>0</v>
      </c>
      <c r="AQ97" s="35">
        <f t="shared" ca="1" si="86"/>
        <v>0</v>
      </c>
      <c r="AR97" s="35">
        <f t="shared" ca="1" si="87"/>
        <v>0</v>
      </c>
      <c r="AW97" s="14">
        <f t="shared" si="75"/>
        <v>6.0000000000000001E-3</v>
      </c>
      <c r="AX97" s="14">
        <f t="shared" si="76"/>
        <v>1.4999999999999999E-2</v>
      </c>
      <c r="AY97" s="14">
        <f t="shared" si="77"/>
        <v>5.5E-2</v>
      </c>
      <c r="AZ97" s="14" t="e">
        <f t="shared" si="78"/>
        <v>#VALUE!</v>
      </c>
      <c r="BD97" t="str">
        <f t="shared" si="81"/>
        <v>N/A</v>
      </c>
    </row>
    <row r="98" spans="2:56" ht="14.7" outlineLevel="1" thickBot="1">
      <c r="B98" s="29">
        <v>89</v>
      </c>
      <c r="C98" s="373" t="str">
        <f>IF(ISBLANK('1. Portfolio Schedule'!B99),"",IF(OR('1. Portfolio Schedule'!F99="Single Family Let",'1. Portfolio Schedule'!F99="Student Let"),$C$177,IF(OR('1. Portfolio Schedule'!F99="HMO (mandatory licence)",'1. Portfolio Schedule'!F99="HMO (selective licence)",'1. Portfolio Schedule'!F99="HMO (no licence)"),$C$178,IF('1. Portfolio Schedule'!F99=$C$179,$C$179,""))))</f>
        <v/>
      </c>
      <c r="D98" s="374" t="str">
        <f>IF(AND(C98&lt;&gt;$M$165,C98&lt;&gt;$M$166,C98&lt;&gt;$C$179),"",IF('1. Portfolio Schedule'!D99&gt;-1,'1. Portfolio Schedule'!D99,"Unspecified"))</f>
        <v/>
      </c>
      <c r="E98" s="374" t="str">
        <f>IF(AND(C98&lt;&gt;$M$165,C98&lt;&gt;$M$166,C98&lt;&gt;$C$179),"",'1. Portfolio Schedule'!B99)</f>
        <v/>
      </c>
      <c r="F98" s="375" t="str">
        <f>IF(AND(C98&lt;&gt;$M$165,C98&lt;&gt;$M$166,C98&lt;&gt;$C$179),"",'1. Portfolio Schedule'!C99)</f>
        <v/>
      </c>
      <c r="G98" s="375" t="str">
        <f>IF(AND(C98&lt;&gt;$M$165,C98&lt;&gt;$M$166,C98&lt;&gt;$C$179),"",IF('1. Portfolio Schedule'!J99="Individual","Individual",IF('1. Portfolio Schedule'!J99="Ltd Company","Ltd Co","Unspecified")))</f>
        <v/>
      </c>
      <c r="H98" s="376" t="str">
        <f>IF(AND(C98&lt;&gt;$M$165,C98&lt;&gt;$M$166,C98&lt;&gt;$C$179),"",'1. Portfolio Schedule'!K99)</f>
        <v/>
      </c>
      <c r="I98" s="376" t="str">
        <f>IF(AND(C98&lt;&gt;$M$165,C98&lt;&gt;$M$166,C98&lt;&gt;$C$179),"",'1. Portfolio Schedule'!H99)</f>
        <v/>
      </c>
      <c r="J98" s="377">
        <f t="shared" si="79"/>
        <v>0</v>
      </c>
      <c r="K98" s="378" t="str">
        <f>IF(AND(C98&lt;&gt;$M$165,C98&lt;&gt;$M$166,C98&lt;&gt;$C$179),"",'1. Portfolio Schedule'!L99)</f>
        <v/>
      </c>
      <c r="L98" s="379" t="str">
        <f>IF(AND(C98&lt;&gt;$M$165,C98&lt;&gt;$M$166,C98&lt;&gt;$C$179),"",'1. Portfolio Schedule'!M99)</f>
        <v/>
      </c>
      <c r="M98" s="45" t="str">
        <f t="shared" si="61"/>
        <v/>
      </c>
      <c r="N98" s="30">
        <f t="shared" si="62"/>
        <v>0</v>
      </c>
      <c r="O98" s="31" t="str">
        <f t="shared" si="63"/>
        <v/>
      </c>
      <c r="P98" t="s">
        <v>40</v>
      </c>
      <c r="Q98" s="145">
        <f t="shared" ca="1" si="64"/>
        <v>5.5E-2</v>
      </c>
      <c r="R98" s="30">
        <v>1.25</v>
      </c>
      <c r="S98" s="146">
        <f t="shared" ca="1" si="65"/>
        <v>0</v>
      </c>
      <c r="U98" s="33">
        <f t="shared" si="66"/>
        <v>0</v>
      </c>
      <c r="V98" s="33">
        <f t="shared" si="80"/>
        <v>0</v>
      </c>
      <c r="W98" s="33">
        <f t="shared" si="88"/>
        <v>0</v>
      </c>
      <c r="X98" s="33">
        <f t="shared" si="88"/>
        <v>0</v>
      </c>
      <c r="Y98" s="33">
        <f t="shared" si="88"/>
        <v>0</v>
      </c>
      <c r="Z98" s="124"/>
      <c r="AA98" s="41">
        <f t="shared" ca="1" si="67"/>
        <v>0</v>
      </c>
      <c r="AB98" s="42">
        <f t="shared" ca="1" si="68"/>
        <v>0</v>
      </c>
      <c r="AC98" s="43">
        <f t="shared" ca="1" si="69"/>
        <v>0</v>
      </c>
      <c r="AD98" s="43">
        <f t="shared" ca="1" si="70"/>
        <v>0</v>
      </c>
      <c r="AE98" s="43">
        <f t="shared" ca="1" si="71"/>
        <v>0</v>
      </c>
      <c r="AF98" s="44">
        <f t="shared" ca="1" si="72"/>
        <v>0</v>
      </c>
      <c r="AI98" s="38" t="e">
        <f t="shared" si="73"/>
        <v>#VALUE!</v>
      </c>
      <c r="AJ98" s="30">
        <v>1.25</v>
      </c>
      <c r="AK98" s="32" t="e">
        <f t="shared" si="82"/>
        <v>#VALUE!</v>
      </c>
      <c r="AM98" s="34">
        <f t="shared" si="74"/>
        <v>0</v>
      </c>
      <c r="AN98" s="35">
        <f t="shared" ca="1" si="83"/>
        <v>0</v>
      </c>
      <c r="AO98" s="35">
        <f t="shared" ca="1" si="84"/>
        <v>0</v>
      </c>
      <c r="AP98" s="35">
        <f t="shared" ca="1" si="85"/>
        <v>0</v>
      </c>
      <c r="AQ98" s="35">
        <f t="shared" ca="1" si="86"/>
        <v>0</v>
      </c>
      <c r="AR98" s="35">
        <f t="shared" ca="1" si="87"/>
        <v>0</v>
      </c>
      <c r="AW98" s="14">
        <f t="shared" si="75"/>
        <v>6.0000000000000001E-3</v>
      </c>
      <c r="AX98" s="14">
        <f t="shared" si="76"/>
        <v>1.4999999999999999E-2</v>
      </c>
      <c r="AY98" s="14">
        <f t="shared" si="77"/>
        <v>5.5E-2</v>
      </c>
      <c r="AZ98" s="14" t="e">
        <f t="shared" si="78"/>
        <v>#VALUE!</v>
      </c>
      <c r="BD98" t="str">
        <f t="shared" si="81"/>
        <v>N/A</v>
      </c>
    </row>
    <row r="99" spans="2:56" ht="14.7" outlineLevel="1" thickBot="1">
      <c r="B99" s="29">
        <v>90</v>
      </c>
      <c r="C99" s="373" t="str">
        <f>IF(ISBLANK('1. Portfolio Schedule'!B100),"",IF(OR('1. Portfolio Schedule'!F100="Single Family Let",'1. Portfolio Schedule'!F100="Student Let"),$C$177,IF(OR('1. Portfolio Schedule'!F100="HMO (mandatory licence)",'1. Portfolio Schedule'!F100="HMO (selective licence)",'1. Portfolio Schedule'!F100="HMO (no licence)"),$C$178,IF('1. Portfolio Schedule'!F100=$C$179,$C$179,""))))</f>
        <v/>
      </c>
      <c r="D99" s="374" t="str">
        <f>IF(AND(C99&lt;&gt;$M$165,C99&lt;&gt;$M$166,C99&lt;&gt;$C$179),"",IF('1. Portfolio Schedule'!D100&gt;-1,'1. Portfolio Schedule'!D100,"Unspecified"))</f>
        <v/>
      </c>
      <c r="E99" s="374" t="str">
        <f>IF(AND(C99&lt;&gt;$M$165,C99&lt;&gt;$M$166,C99&lt;&gt;$C$179),"",'1. Portfolio Schedule'!B100)</f>
        <v/>
      </c>
      <c r="F99" s="375" t="str">
        <f>IF(AND(C99&lt;&gt;$M$165,C99&lt;&gt;$M$166,C99&lt;&gt;$C$179),"",'1. Portfolio Schedule'!C100)</f>
        <v/>
      </c>
      <c r="G99" s="375" t="str">
        <f>IF(AND(C99&lt;&gt;$M$165,C99&lt;&gt;$M$166,C99&lt;&gt;$C$179),"",IF('1. Portfolio Schedule'!J100="Individual","Individual",IF('1. Portfolio Schedule'!J100="Ltd Company","Ltd Co","Unspecified")))</f>
        <v/>
      </c>
      <c r="H99" s="376" t="str">
        <f>IF(AND(C99&lt;&gt;$M$165,C99&lt;&gt;$M$166,C99&lt;&gt;$C$179),"",'1. Portfolio Schedule'!K100)</f>
        <v/>
      </c>
      <c r="I99" s="376" t="str">
        <f>IF(AND(C99&lt;&gt;$M$165,C99&lt;&gt;$M$166,C99&lt;&gt;$C$179),"",'1. Portfolio Schedule'!H100)</f>
        <v/>
      </c>
      <c r="J99" s="377">
        <f t="shared" si="79"/>
        <v>0</v>
      </c>
      <c r="K99" s="378" t="str">
        <f>IF(AND(C99&lt;&gt;$M$165,C99&lt;&gt;$M$166,C99&lt;&gt;$C$179),"",'1. Portfolio Schedule'!L100)</f>
        <v/>
      </c>
      <c r="L99" s="379" t="str">
        <f>IF(AND(C99&lt;&gt;$M$165,C99&lt;&gt;$M$166,C99&lt;&gt;$C$179),"",'1. Portfolio Schedule'!M100)</f>
        <v/>
      </c>
      <c r="M99" s="45" t="str">
        <f t="shared" si="61"/>
        <v/>
      </c>
      <c r="N99" s="30">
        <f t="shared" si="62"/>
        <v>0</v>
      </c>
      <c r="O99" s="31" t="str">
        <f t="shared" si="63"/>
        <v/>
      </c>
      <c r="P99" t="s">
        <v>40</v>
      </c>
      <c r="Q99" s="145">
        <f t="shared" ca="1" si="64"/>
        <v>5.5E-2</v>
      </c>
      <c r="R99" s="30">
        <v>1.25</v>
      </c>
      <c r="S99" s="146">
        <f t="shared" ca="1" si="65"/>
        <v>0</v>
      </c>
      <c r="U99" s="33">
        <f t="shared" si="66"/>
        <v>0</v>
      </c>
      <c r="V99" s="33">
        <f t="shared" si="80"/>
        <v>0</v>
      </c>
      <c r="W99" s="33">
        <f t="shared" si="88"/>
        <v>0</v>
      </c>
      <c r="X99" s="33">
        <f t="shared" si="88"/>
        <v>0</v>
      </c>
      <c r="Y99" s="33">
        <f t="shared" si="88"/>
        <v>0</v>
      </c>
      <c r="Z99" s="124"/>
      <c r="AA99" s="41">
        <f t="shared" ca="1" si="67"/>
        <v>0</v>
      </c>
      <c r="AB99" s="42">
        <f t="shared" ca="1" si="68"/>
        <v>0</v>
      </c>
      <c r="AC99" s="43">
        <f t="shared" ca="1" si="69"/>
        <v>0</v>
      </c>
      <c r="AD99" s="43">
        <f t="shared" ca="1" si="70"/>
        <v>0</v>
      </c>
      <c r="AE99" s="43">
        <f t="shared" ca="1" si="71"/>
        <v>0</v>
      </c>
      <c r="AF99" s="44">
        <f t="shared" ca="1" si="72"/>
        <v>0</v>
      </c>
      <c r="AI99" s="38" t="e">
        <f t="shared" si="73"/>
        <v>#VALUE!</v>
      </c>
      <c r="AJ99" s="30">
        <v>1.25</v>
      </c>
      <c r="AK99" s="32" t="e">
        <f t="shared" si="82"/>
        <v>#VALUE!</v>
      </c>
      <c r="AM99" s="34">
        <f t="shared" si="74"/>
        <v>0</v>
      </c>
      <c r="AN99" s="35">
        <f t="shared" ca="1" si="83"/>
        <v>0</v>
      </c>
      <c r="AO99" s="35">
        <f t="shared" ca="1" si="84"/>
        <v>0</v>
      </c>
      <c r="AP99" s="35">
        <f t="shared" ca="1" si="85"/>
        <v>0</v>
      </c>
      <c r="AQ99" s="35">
        <f t="shared" ca="1" si="86"/>
        <v>0</v>
      </c>
      <c r="AR99" s="35">
        <f t="shared" ca="1" si="87"/>
        <v>0</v>
      </c>
      <c r="AW99" s="14">
        <f t="shared" si="75"/>
        <v>6.0000000000000001E-3</v>
      </c>
      <c r="AX99" s="14">
        <f t="shared" si="76"/>
        <v>1.4999999999999999E-2</v>
      </c>
      <c r="AY99" s="14">
        <f t="shared" si="77"/>
        <v>5.5E-2</v>
      </c>
      <c r="AZ99" s="14" t="e">
        <f t="shared" si="78"/>
        <v>#VALUE!</v>
      </c>
      <c r="BD99" t="str">
        <f t="shared" si="81"/>
        <v>N/A</v>
      </c>
    </row>
    <row r="100" spans="2:56" ht="14.7" outlineLevel="1" thickBot="1">
      <c r="B100" s="29">
        <v>91</v>
      </c>
      <c r="C100" s="373" t="str">
        <f>IF(ISBLANK('1. Portfolio Schedule'!B101),"",IF(OR('1. Portfolio Schedule'!F101="Single Family Let",'1. Portfolio Schedule'!F101="Student Let"),$C$177,IF(OR('1. Portfolio Schedule'!F101="HMO (mandatory licence)",'1. Portfolio Schedule'!F101="HMO (selective licence)",'1. Portfolio Schedule'!F101="HMO (no licence)"),$C$178,IF('1. Portfolio Schedule'!F101=$C$179,$C$179,""))))</f>
        <v/>
      </c>
      <c r="D100" s="374" t="str">
        <f>IF(AND(C100&lt;&gt;$M$165,C100&lt;&gt;$M$166,C100&lt;&gt;$C$179),"",IF('1. Portfolio Schedule'!D101&gt;-1,'1. Portfolio Schedule'!D101,"Unspecified"))</f>
        <v/>
      </c>
      <c r="E100" s="374" t="str">
        <f>IF(AND(C100&lt;&gt;$M$165,C100&lt;&gt;$M$166,C100&lt;&gt;$C$179),"",'1. Portfolio Schedule'!B101)</f>
        <v/>
      </c>
      <c r="F100" s="375" t="str">
        <f>IF(AND(C100&lt;&gt;$M$165,C100&lt;&gt;$M$166,C100&lt;&gt;$C$179),"",'1. Portfolio Schedule'!C101)</f>
        <v/>
      </c>
      <c r="G100" s="375" t="str">
        <f>IF(AND(C100&lt;&gt;$M$165,C100&lt;&gt;$M$166,C100&lt;&gt;$C$179),"",IF('1. Portfolio Schedule'!J101="Individual","Individual",IF('1. Portfolio Schedule'!J101="Ltd Company","Ltd Co","Unspecified")))</f>
        <v/>
      </c>
      <c r="H100" s="376" t="str">
        <f>IF(AND(C100&lt;&gt;$M$165,C100&lt;&gt;$M$166,C100&lt;&gt;$C$179),"",'1. Portfolio Schedule'!K101)</f>
        <v/>
      </c>
      <c r="I100" s="376" t="str">
        <f>IF(AND(C100&lt;&gt;$M$165,C100&lt;&gt;$M$166,C100&lt;&gt;$C$179),"",'1. Portfolio Schedule'!H101)</f>
        <v/>
      </c>
      <c r="J100" s="377">
        <f t="shared" si="79"/>
        <v>0</v>
      </c>
      <c r="K100" s="378" t="str">
        <f>IF(AND(C100&lt;&gt;$M$165,C100&lt;&gt;$M$166,C100&lt;&gt;$C$179),"",'1. Portfolio Schedule'!L101)</f>
        <v/>
      </c>
      <c r="L100" s="379" t="str">
        <f>IF(AND(C100&lt;&gt;$M$165,C100&lt;&gt;$M$166,C100&lt;&gt;$C$179),"",'1. Portfolio Schedule'!M101)</f>
        <v/>
      </c>
      <c r="M100" s="45" t="str">
        <f t="shared" si="61"/>
        <v/>
      </c>
      <c r="N100" s="30">
        <f t="shared" si="62"/>
        <v>0</v>
      </c>
      <c r="O100" s="31" t="str">
        <f t="shared" si="63"/>
        <v/>
      </c>
      <c r="P100" t="s">
        <v>40</v>
      </c>
      <c r="Q100" s="145">
        <f t="shared" ca="1" si="64"/>
        <v>5.5E-2</v>
      </c>
      <c r="R100" s="30">
        <v>1.25</v>
      </c>
      <c r="S100" s="146">
        <f t="shared" ca="1" si="65"/>
        <v>0</v>
      </c>
      <c r="U100" s="33">
        <f t="shared" si="66"/>
        <v>0</v>
      </c>
      <c r="V100" s="33">
        <f t="shared" si="80"/>
        <v>0</v>
      </c>
      <c r="W100" s="33">
        <f t="shared" si="88"/>
        <v>0</v>
      </c>
      <c r="X100" s="33">
        <f t="shared" si="88"/>
        <v>0</v>
      </c>
      <c r="Y100" s="33">
        <f t="shared" si="88"/>
        <v>0</v>
      </c>
      <c r="Z100" s="124"/>
      <c r="AA100" s="41">
        <f t="shared" ca="1" si="67"/>
        <v>0</v>
      </c>
      <c r="AB100" s="42">
        <f t="shared" ca="1" si="68"/>
        <v>0</v>
      </c>
      <c r="AC100" s="43">
        <f t="shared" ca="1" si="69"/>
        <v>0</v>
      </c>
      <c r="AD100" s="43">
        <f t="shared" ca="1" si="70"/>
        <v>0</v>
      </c>
      <c r="AE100" s="43">
        <f t="shared" ca="1" si="71"/>
        <v>0</v>
      </c>
      <c r="AF100" s="44">
        <f t="shared" ca="1" si="72"/>
        <v>0</v>
      </c>
      <c r="AI100" s="38" t="e">
        <f t="shared" si="73"/>
        <v>#VALUE!</v>
      </c>
      <c r="AJ100" s="30">
        <v>1.25</v>
      </c>
      <c r="AK100" s="32" t="e">
        <f t="shared" si="82"/>
        <v>#VALUE!</v>
      </c>
      <c r="AM100" s="34">
        <f t="shared" si="74"/>
        <v>0</v>
      </c>
      <c r="AN100" s="35">
        <f t="shared" ca="1" si="83"/>
        <v>0</v>
      </c>
      <c r="AO100" s="35">
        <f t="shared" ca="1" si="84"/>
        <v>0</v>
      </c>
      <c r="AP100" s="35">
        <f t="shared" ca="1" si="85"/>
        <v>0</v>
      </c>
      <c r="AQ100" s="35">
        <f t="shared" ca="1" si="86"/>
        <v>0</v>
      </c>
      <c r="AR100" s="35">
        <f t="shared" ca="1" si="87"/>
        <v>0</v>
      </c>
      <c r="AW100" s="14">
        <f t="shared" si="75"/>
        <v>6.0000000000000001E-3</v>
      </c>
      <c r="AX100" s="14">
        <f t="shared" si="76"/>
        <v>1.4999999999999999E-2</v>
      </c>
      <c r="AY100" s="14">
        <f t="shared" si="77"/>
        <v>5.5E-2</v>
      </c>
      <c r="AZ100" s="14" t="e">
        <f t="shared" si="78"/>
        <v>#VALUE!</v>
      </c>
      <c r="BD100" t="str">
        <f t="shared" si="81"/>
        <v>N/A</v>
      </c>
    </row>
    <row r="101" spans="2:56" ht="14.7" outlineLevel="1" thickBot="1">
      <c r="B101" s="29">
        <v>92</v>
      </c>
      <c r="C101" s="373" t="str">
        <f>IF(ISBLANK('1. Portfolio Schedule'!B102),"",IF(OR('1. Portfolio Schedule'!F102="Single Family Let",'1. Portfolio Schedule'!F102="Student Let"),$C$177,IF(OR('1. Portfolio Schedule'!F102="HMO (mandatory licence)",'1. Portfolio Schedule'!F102="HMO (selective licence)",'1. Portfolio Schedule'!F102="HMO (no licence)"),$C$178,IF('1. Portfolio Schedule'!F102=$C$179,$C$179,""))))</f>
        <v/>
      </c>
      <c r="D101" s="374" t="str">
        <f>IF(AND(C101&lt;&gt;$M$165,C101&lt;&gt;$M$166,C101&lt;&gt;$C$179),"",IF('1. Portfolio Schedule'!D102&gt;-1,'1. Portfolio Schedule'!D102,"Unspecified"))</f>
        <v/>
      </c>
      <c r="E101" s="374" t="str">
        <f>IF(AND(C101&lt;&gt;$M$165,C101&lt;&gt;$M$166,C101&lt;&gt;$C$179),"",'1. Portfolio Schedule'!B102)</f>
        <v/>
      </c>
      <c r="F101" s="375" t="str">
        <f>IF(AND(C101&lt;&gt;$M$165,C101&lt;&gt;$M$166,C101&lt;&gt;$C$179),"",'1. Portfolio Schedule'!C102)</f>
        <v/>
      </c>
      <c r="G101" s="375" t="str">
        <f>IF(AND(C101&lt;&gt;$M$165,C101&lt;&gt;$M$166,C101&lt;&gt;$C$179),"",IF('1. Portfolio Schedule'!J102="Individual","Individual",IF('1. Portfolio Schedule'!J102="Ltd Company","Ltd Co","Unspecified")))</f>
        <v/>
      </c>
      <c r="H101" s="376" t="str">
        <f>IF(AND(C101&lt;&gt;$M$165,C101&lt;&gt;$M$166,C101&lt;&gt;$C$179),"",'1. Portfolio Schedule'!K102)</f>
        <v/>
      </c>
      <c r="I101" s="376" t="str">
        <f>IF(AND(C101&lt;&gt;$M$165,C101&lt;&gt;$M$166,C101&lt;&gt;$C$179),"",'1. Portfolio Schedule'!H102)</f>
        <v/>
      </c>
      <c r="J101" s="377">
        <f t="shared" si="79"/>
        <v>0</v>
      </c>
      <c r="K101" s="378" t="str">
        <f>IF(AND(C101&lt;&gt;$M$165,C101&lt;&gt;$M$166,C101&lt;&gt;$C$179),"",'1. Portfolio Schedule'!L102)</f>
        <v/>
      </c>
      <c r="L101" s="379" t="str">
        <f>IF(AND(C101&lt;&gt;$M$165,C101&lt;&gt;$M$166,C101&lt;&gt;$C$179),"",'1. Portfolio Schedule'!M102)</f>
        <v/>
      </c>
      <c r="M101" s="45" t="str">
        <f t="shared" si="61"/>
        <v/>
      </c>
      <c r="N101" s="30">
        <f t="shared" si="62"/>
        <v>0</v>
      </c>
      <c r="O101" s="31" t="str">
        <f t="shared" si="63"/>
        <v/>
      </c>
      <c r="P101" t="s">
        <v>40</v>
      </c>
      <c r="Q101" s="145">
        <f t="shared" ca="1" si="64"/>
        <v>5.5E-2</v>
      </c>
      <c r="R101" s="30">
        <v>1.25</v>
      </c>
      <c r="S101" s="146">
        <f t="shared" ca="1" si="65"/>
        <v>0</v>
      </c>
      <c r="U101" s="33">
        <f t="shared" si="66"/>
        <v>0</v>
      </c>
      <c r="V101" s="33">
        <f t="shared" si="80"/>
        <v>0</v>
      </c>
      <c r="W101" s="33">
        <f t="shared" si="88"/>
        <v>0</v>
      </c>
      <c r="X101" s="33">
        <f t="shared" si="88"/>
        <v>0</v>
      </c>
      <c r="Y101" s="33">
        <f t="shared" si="88"/>
        <v>0</v>
      </c>
      <c r="Z101" s="124"/>
      <c r="AA101" s="41">
        <f t="shared" ca="1" si="67"/>
        <v>0</v>
      </c>
      <c r="AB101" s="42">
        <f t="shared" ca="1" si="68"/>
        <v>0</v>
      </c>
      <c r="AC101" s="43">
        <f t="shared" ca="1" si="69"/>
        <v>0</v>
      </c>
      <c r="AD101" s="43">
        <f t="shared" ca="1" si="70"/>
        <v>0</v>
      </c>
      <c r="AE101" s="43">
        <f t="shared" ca="1" si="71"/>
        <v>0</v>
      </c>
      <c r="AF101" s="44">
        <f t="shared" ca="1" si="72"/>
        <v>0</v>
      </c>
      <c r="AI101" s="38" t="e">
        <f t="shared" si="73"/>
        <v>#VALUE!</v>
      </c>
      <c r="AJ101" s="30">
        <v>1.25</v>
      </c>
      <c r="AK101" s="32" t="e">
        <f t="shared" si="82"/>
        <v>#VALUE!</v>
      </c>
      <c r="AM101" s="34">
        <f t="shared" si="74"/>
        <v>0</v>
      </c>
      <c r="AN101" s="35">
        <f t="shared" ca="1" si="83"/>
        <v>0</v>
      </c>
      <c r="AO101" s="35">
        <f t="shared" ca="1" si="84"/>
        <v>0</v>
      </c>
      <c r="AP101" s="35">
        <f t="shared" ca="1" si="85"/>
        <v>0</v>
      </c>
      <c r="AQ101" s="35">
        <f t="shared" ca="1" si="86"/>
        <v>0</v>
      </c>
      <c r="AR101" s="35">
        <f t="shared" ca="1" si="87"/>
        <v>0</v>
      </c>
      <c r="AW101" s="14">
        <f t="shared" si="75"/>
        <v>6.0000000000000001E-3</v>
      </c>
      <c r="AX101" s="14">
        <f t="shared" si="76"/>
        <v>1.4999999999999999E-2</v>
      </c>
      <c r="AY101" s="14">
        <f t="shared" si="77"/>
        <v>5.5E-2</v>
      </c>
      <c r="AZ101" s="14" t="e">
        <f t="shared" si="78"/>
        <v>#VALUE!</v>
      </c>
      <c r="BD101" t="str">
        <f t="shared" si="81"/>
        <v>N/A</v>
      </c>
    </row>
    <row r="102" spans="2:56" ht="14.7" outlineLevel="1" thickBot="1">
      <c r="B102" s="29">
        <v>93</v>
      </c>
      <c r="C102" s="373" t="str">
        <f>IF(ISBLANK('1. Portfolio Schedule'!B103),"",IF(OR('1. Portfolio Schedule'!F103="Single Family Let",'1. Portfolio Schedule'!F103="Student Let"),$C$177,IF(OR('1. Portfolio Schedule'!F103="HMO (mandatory licence)",'1. Portfolio Schedule'!F103="HMO (selective licence)",'1. Portfolio Schedule'!F103="HMO (no licence)"),$C$178,IF('1. Portfolio Schedule'!F103=$C$179,$C$179,""))))</f>
        <v/>
      </c>
      <c r="D102" s="374" t="str">
        <f>IF(AND(C102&lt;&gt;$M$165,C102&lt;&gt;$M$166,C102&lt;&gt;$C$179),"",IF('1. Portfolio Schedule'!D103&gt;-1,'1. Portfolio Schedule'!D103,"Unspecified"))</f>
        <v/>
      </c>
      <c r="E102" s="374" t="str">
        <f>IF(AND(C102&lt;&gt;$M$165,C102&lt;&gt;$M$166,C102&lt;&gt;$C$179),"",'1. Portfolio Schedule'!B103)</f>
        <v/>
      </c>
      <c r="F102" s="375" t="str">
        <f>IF(AND(C102&lt;&gt;$M$165,C102&lt;&gt;$M$166,C102&lt;&gt;$C$179),"",'1. Portfolio Schedule'!C103)</f>
        <v/>
      </c>
      <c r="G102" s="375" t="str">
        <f>IF(AND(C102&lt;&gt;$M$165,C102&lt;&gt;$M$166,C102&lt;&gt;$C$179),"",IF('1. Portfolio Schedule'!J103="Individual","Individual",IF('1. Portfolio Schedule'!J103="Ltd Company","Ltd Co","Unspecified")))</f>
        <v/>
      </c>
      <c r="H102" s="376" t="str">
        <f>IF(AND(C102&lt;&gt;$M$165,C102&lt;&gt;$M$166,C102&lt;&gt;$C$179),"",'1. Portfolio Schedule'!K103)</f>
        <v/>
      </c>
      <c r="I102" s="376" t="str">
        <f>IF(AND(C102&lt;&gt;$M$165,C102&lt;&gt;$M$166,C102&lt;&gt;$C$179),"",'1. Portfolio Schedule'!H103)</f>
        <v/>
      </c>
      <c r="J102" s="377">
        <f t="shared" si="79"/>
        <v>0</v>
      </c>
      <c r="K102" s="378" t="str">
        <f>IF(AND(C102&lt;&gt;$M$165,C102&lt;&gt;$M$166,C102&lt;&gt;$C$179),"",'1. Portfolio Schedule'!L103)</f>
        <v/>
      </c>
      <c r="L102" s="379" t="str">
        <f>IF(AND(C102&lt;&gt;$M$165,C102&lt;&gt;$M$166,C102&lt;&gt;$C$179),"",'1. Portfolio Schedule'!M103)</f>
        <v/>
      </c>
      <c r="M102" s="45" t="str">
        <f t="shared" si="61"/>
        <v/>
      </c>
      <c r="N102" s="30">
        <f t="shared" si="62"/>
        <v>0</v>
      </c>
      <c r="O102" s="31" t="str">
        <f t="shared" si="63"/>
        <v/>
      </c>
      <c r="P102" t="s">
        <v>40</v>
      </c>
      <c r="Q102" s="145">
        <f t="shared" ca="1" si="64"/>
        <v>5.5E-2</v>
      </c>
      <c r="R102" s="30">
        <v>1.25</v>
      </c>
      <c r="S102" s="146">
        <f t="shared" ca="1" si="65"/>
        <v>0</v>
      </c>
      <c r="U102" s="33">
        <f t="shared" si="66"/>
        <v>0</v>
      </c>
      <c r="V102" s="33">
        <f t="shared" si="80"/>
        <v>0</v>
      </c>
      <c r="W102" s="33">
        <f t="shared" si="88"/>
        <v>0</v>
      </c>
      <c r="X102" s="33">
        <f t="shared" si="88"/>
        <v>0</v>
      </c>
      <c r="Y102" s="33">
        <f t="shared" si="88"/>
        <v>0</v>
      </c>
      <c r="Z102" s="124"/>
      <c r="AA102" s="41">
        <f t="shared" ca="1" si="67"/>
        <v>0</v>
      </c>
      <c r="AB102" s="42">
        <f t="shared" ca="1" si="68"/>
        <v>0</v>
      </c>
      <c r="AC102" s="43">
        <f t="shared" ca="1" si="69"/>
        <v>0</v>
      </c>
      <c r="AD102" s="43">
        <f t="shared" ca="1" si="70"/>
        <v>0</v>
      </c>
      <c r="AE102" s="43">
        <f t="shared" ca="1" si="71"/>
        <v>0</v>
      </c>
      <c r="AF102" s="44">
        <f t="shared" ca="1" si="72"/>
        <v>0</v>
      </c>
      <c r="AI102" s="38" t="e">
        <f t="shared" si="73"/>
        <v>#VALUE!</v>
      </c>
      <c r="AJ102" s="30">
        <v>1.25</v>
      </c>
      <c r="AK102" s="32" t="e">
        <f t="shared" si="82"/>
        <v>#VALUE!</v>
      </c>
      <c r="AM102" s="34">
        <f t="shared" si="74"/>
        <v>0</v>
      </c>
      <c r="AN102" s="35">
        <f t="shared" ca="1" si="83"/>
        <v>0</v>
      </c>
      <c r="AO102" s="35">
        <f t="shared" ca="1" si="84"/>
        <v>0</v>
      </c>
      <c r="AP102" s="35">
        <f t="shared" ca="1" si="85"/>
        <v>0</v>
      </c>
      <c r="AQ102" s="35">
        <f t="shared" ca="1" si="86"/>
        <v>0</v>
      </c>
      <c r="AR102" s="35">
        <f t="shared" ca="1" si="87"/>
        <v>0</v>
      </c>
      <c r="AW102" s="14">
        <f t="shared" si="75"/>
        <v>6.0000000000000001E-3</v>
      </c>
      <c r="AX102" s="14">
        <f t="shared" si="76"/>
        <v>1.4999999999999999E-2</v>
      </c>
      <c r="AY102" s="14">
        <f t="shared" si="77"/>
        <v>5.5E-2</v>
      </c>
      <c r="AZ102" s="14" t="e">
        <f t="shared" si="78"/>
        <v>#VALUE!</v>
      </c>
      <c r="BD102" t="str">
        <f t="shared" si="81"/>
        <v>N/A</v>
      </c>
    </row>
    <row r="103" spans="2:56" ht="14.7" outlineLevel="1" thickBot="1">
      <c r="B103" s="29">
        <v>94</v>
      </c>
      <c r="C103" s="373" t="str">
        <f>IF(ISBLANK('1. Portfolio Schedule'!B104),"",IF(OR('1. Portfolio Schedule'!F104="Single Family Let",'1. Portfolio Schedule'!F104="Student Let"),$C$177,IF(OR('1. Portfolio Schedule'!F104="HMO (mandatory licence)",'1. Portfolio Schedule'!F104="HMO (selective licence)",'1. Portfolio Schedule'!F104="HMO (no licence)"),$C$178,IF('1. Portfolio Schedule'!F104=$C$179,$C$179,""))))</f>
        <v/>
      </c>
      <c r="D103" s="374" t="str">
        <f>IF(AND(C103&lt;&gt;$M$165,C103&lt;&gt;$M$166,C103&lt;&gt;$C$179),"",IF('1. Portfolio Schedule'!D104&gt;-1,'1. Portfolio Schedule'!D104,"Unspecified"))</f>
        <v/>
      </c>
      <c r="E103" s="374" t="str">
        <f>IF(AND(C103&lt;&gt;$M$165,C103&lt;&gt;$M$166,C103&lt;&gt;$C$179),"",'1. Portfolio Schedule'!B104)</f>
        <v/>
      </c>
      <c r="F103" s="375" t="str">
        <f>IF(AND(C103&lt;&gt;$M$165,C103&lt;&gt;$M$166,C103&lt;&gt;$C$179),"",'1. Portfolio Schedule'!C104)</f>
        <v/>
      </c>
      <c r="G103" s="375" t="str">
        <f>IF(AND(C103&lt;&gt;$M$165,C103&lt;&gt;$M$166,C103&lt;&gt;$C$179),"",IF('1. Portfolio Schedule'!J104="Individual","Individual",IF('1. Portfolio Schedule'!J104="Ltd Company","Ltd Co","Unspecified")))</f>
        <v/>
      </c>
      <c r="H103" s="376" t="str">
        <f>IF(AND(C103&lt;&gt;$M$165,C103&lt;&gt;$M$166,C103&lt;&gt;$C$179),"",'1. Portfolio Schedule'!K104)</f>
        <v/>
      </c>
      <c r="I103" s="376" t="str">
        <f>IF(AND(C103&lt;&gt;$M$165,C103&lt;&gt;$M$166,C103&lt;&gt;$C$179),"",'1. Portfolio Schedule'!H104)</f>
        <v/>
      </c>
      <c r="J103" s="377">
        <f t="shared" si="79"/>
        <v>0</v>
      </c>
      <c r="K103" s="378" t="str">
        <f>IF(AND(C103&lt;&gt;$M$165,C103&lt;&gt;$M$166,C103&lt;&gt;$C$179),"",'1. Portfolio Schedule'!L104)</f>
        <v/>
      </c>
      <c r="L103" s="379" t="str">
        <f>IF(AND(C103&lt;&gt;$M$165,C103&lt;&gt;$M$166,C103&lt;&gt;$C$179),"",'1. Portfolio Schedule'!M104)</f>
        <v/>
      </c>
      <c r="M103" s="45" t="str">
        <f t="shared" si="61"/>
        <v/>
      </c>
      <c r="N103" s="30">
        <f t="shared" si="62"/>
        <v>0</v>
      </c>
      <c r="O103" s="31" t="str">
        <f t="shared" si="63"/>
        <v/>
      </c>
      <c r="P103" t="s">
        <v>40</v>
      </c>
      <c r="Q103" s="145">
        <f t="shared" ca="1" si="64"/>
        <v>5.5E-2</v>
      </c>
      <c r="R103" s="30">
        <v>1.25</v>
      </c>
      <c r="S103" s="146">
        <f t="shared" ca="1" si="65"/>
        <v>0</v>
      </c>
      <c r="U103" s="33">
        <f t="shared" si="66"/>
        <v>0</v>
      </c>
      <c r="V103" s="33">
        <f t="shared" si="80"/>
        <v>0</v>
      </c>
      <c r="W103" s="33">
        <f t="shared" si="88"/>
        <v>0</v>
      </c>
      <c r="X103" s="33">
        <f t="shared" si="88"/>
        <v>0</v>
      </c>
      <c r="Y103" s="33">
        <f t="shared" si="88"/>
        <v>0</v>
      </c>
      <c r="Z103" s="124"/>
      <c r="AA103" s="41">
        <f t="shared" ca="1" si="67"/>
        <v>0</v>
      </c>
      <c r="AB103" s="42">
        <f t="shared" ca="1" si="68"/>
        <v>0</v>
      </c>
      <c r="AC103" s="43">
        <f t="shared" ca="1" si="69"/>
        <v>0</v>
      </c>
      <c r="AD103" s="43">
        <f t="shared" ca="1" si="70"/>
        <v>0</v>
      </c>
      <c r="AE103" s="43">
        <f t="shared" ca="1" si="71"/>
        <v>0</v>
      </c>
      <c r="AF103" s="44">
        <f t="shared" ca="1" si="72"/>
        <v>0</v>
      </c>
      <c r="AI103" s="38" t="e">
        <f t="shared" si="73"/>
        <v>#VALUE!</v>
      </c>
      <c r="AJ103" s="30">
        <v>1.25</v>
      </c>
      <c r="AK103" s="32" t="e">
        <f t="shared" si="82"/>
        <v>#VALUE!</v>
      </c>
      <c r="AM103" s="34">
        <f t="shared" si="74"/>
        <v>0</v>
      </c>
      <c r="AN103" s="35">
        <f t="shared" ca="1" si="83"/>
        <v>0</v>
      </c>
      <c r="AO103" s="35">
        <f t="shared" ca="1" si="84"/>
        <v>0</v>
      </c>
      <c r="AP103" s="35">
        <f t="shared" ca="1" si="85"/>
        <v>0</v>
      </c>
      <c r="AQ103" s="35">
        <f t="shared" ca="1" si="86"/>
        <v>0</v>
      </c>
      <c r="AR103" s="35">
        <f t="shared" ca="1" si="87"/>
        <v>0</v>
      </c>
      <c r="AW103" s="14">
        <f t="shared" si="75"/>
        <v>6.0000000000000001E-3</v>
      </c>
      <c r="AX103" s="14">
        <f t="shared" si="76"/>
        <v>1.4999999999999999E-2</v>
      </c>
      <c r="AY103" s="14">
        <f t="shared" si="77"/>
        <v>5.5E-2</v>
      </c>
      <c r="AZ103" s="14" t="e">
        <f t="shared" si="78"/>
        <v>#VALUE!</v>
      </c>
      <c r="BD103" t="str">
        <f t="shared" si="81"/>
        <v>N/A</v>
      </c>
    </row>
    <row r="104" spans="2:56" ht="14.7" outlineLevel="1" thickBot="1">
      <c r="B104" s="29">
        <v>95</v>
      </c>
      <c r="C104" s="373" t="str">
        <f>IF(ISBLANK('1. Portfolio Schedule'!B105),"",IF(OR('1. Portfolio Schedule'!F105="Single Family Let",'1. Portfolio Schedule'!F105="Student Let"),$C$177,IF(OR('1. Portfolio Schedule'!F105="HMO (mandatory licence)",'1. Portfolio Schedule'!F105="HMO (selective licence)",'1. Portfolio Schedule'!F105="HMO (no licence)"),$C$178,IF('1. Portfolio Schedule'!F105=$C$179,$C$179,""))))</f>
        <v/>
      </c>
      <c r="D104" s="374" t="str">
        <f>IF(AND(C104&lt;&gt;$M$165,C104&lt;&gt;$M$166,C104&lt;&gt;$C$179),"",IF('1. Portfolio Schedule'!D105&gt;-1,'1. Portfolio Schedule'!D105,"Unspecified"))</f>
        <v/>
      </c>
      <c r="E104" s="374" t="str">
        <f>IF(AND(C104&lt;&gt;$M$165,C104&lt;&gt;$M$166,C104&lt;&gt;$C$179),"",'1. Portfolio Schedule'!B105)</f>
        <v/>
      </c>
      <c r="F104" s="375" t="str">
        <f>IF(AND(C104&lt;&gt;$M$165,C104&lt;&gt;$M$166,C104&lt;&gt;$C$179),"",'1. Portfolio Schedule'!C105)</f>
        <v/>
      </c>
      <c r="G104" s="375" t="str">
        <f>IF(AND(C104&lt;&gt;$M$165,C104&lt;&gt;$M$166,C104&lt;&gt;$C$179),"",IF('1. Portfolio Schedule'!J105="Individual","Individual",IF('1. Portfolio Schedule'!J105="Ltd Company","Ltd Co","Unspecified")))</f>
        <v/>
      </c>
      <c r="H104" s="376" t="str">
        <f>IF(AND(C104&lt;&gt;$M$165,C104&lt;&gt;$M$166,C104&lt;&gt;$C$179),"",'1. Portfolio Schedule'!K105)</f>
        <v/>
      </c>
      <c r="I104" s="376" t="str">
        <f>IF(AND(C104&lt;&gt;$M$165,C104&lt;&gt;$M$166,C104&lt;&gt;$C$179),"",'1. Portfolio Schedule'!H105)</f>
        <v/>
      </c>
      <c r="J104" s="377">
        <f t="shared" si="79"/>
        <v>0</v>
      </c>
      <c r="K104" s="378" t="str">
        <f>IF(AND(C104&lt;&gt;$M$165,C104&lt;&gt;$M$166,C104&lt;&gt;$C$179),"",'1. Portfolio Schedule'!L105)</f>
        <v/>
      </c>
      <c r="L104" s="379" t="str">
        <f>IF(AND(C104&lt;&gt;$M$165,C104&lt;&gt;$M$166,C104&lt;&gt;$C$179),"",'1. Portfolio Schedule'!M105)</f>
        <v/>
      </c>
      <c r="M104" s="45" t="str">
        <f t="shared" si="61"/>
        <v/>
      </c>
      <c r="N104" s="30">
        <f t="shared" si="62"/>
        <v>0</v>
      </c>
      <c r="O104" s="31" t="str">
        <f t="shared" si="63"/>
        <v/>
      </c>
      <c r="P104" t="s">
        <v>40</v>
      </c>
      <c r="Q104" s="145">
        <f t="shared" ca="1" si="64"/>
        <v>5.5E-2</v>
      </c>
      <c r="R104" s="30">
        <v>1.25</v>
      </c>
      <c r="S104" s="146">
        <f t="shared" ca="1" si="65"/>
        <v>0</v>
      </c>
      <c r="U104" s="33">
        <f t="shared" si="66"/>
        <v>0</v>
      </c>
      <c r="V104" s="33">
        <f t="shared" si="80"/>
        <v>0</v>
      </c>
      <c r="W104" s="33">
        <f t="shared" si="88"/>
        <v>0</v>
      </c>
      <c r="X104" s="33">
        <f t="shared" si="88"/>
        <v>0</v>
      </c>
      <c r="Y104" s="33">
        <f t="shared" si="88"/>
        <v>0</v>
      </c>
      <c r="Z104" s="124"/>
      <c r="AA104" s="41">
        <f t="shared" ca="1" si="67"/>
        <v>0</v>
      </c>
      <c r="AB104" s="42">
        <f t="shared" ca="1" si="68"/>
        <v>0</v>
      </c>
      <c r="AC104" s="43">
        <f t="shared" ca="1" si="69"/>
        <v>0</v>
      </c>
      <c r="AD104" s="43">
        <f t="shared" ca="1" si="70"/>
        <v>0</v>
      </c>
      <c r="AE104" s="43">
        <f t="shared" ca="1" si="71"/>
        <v>0</v>
      </c>
      <c r="AF104" s="44">
        <f t="shared" ca="1" si="72"/>
        <v>0</v>
      </c>
      <c r="AI104" s="38" t="e">
        <f t="shared" si="73"/>
        <v>#VALUE!</v>
      </c>
      <c r="AJ104" s="30">
        <v>1.25</v>
      </c>
      <c r="AK104" s="32" t="e">
        <f t="shared" si="82"/>
        <v>#VALUE!</v>
      </c>
      <c r="AM104" s="34">
        <f t="shared" si="74"/>
        <v>0</v>
      </c>
      <c r="AN104" s="35">
        <f t="shared" ca="1" si="83"/>
        <v>0</v>
      </c>
      <c r="AO104" s="35">
        <f t="shared" ca="1" si="84"/>
        <v>0</v>
      </c>
      <c r="AP104" s="35">
        <f t="shared" ca="1" si="85"/>
        <v>0</v>
      </c>
      <c r="AQ104" s="35">
        <f t="shared" ca="1" si="86"/>
        <v>0</v>
      </c>
      <c r="AR104" s="35">
        <f t="shared" ca="1" si="87"/>
        <v>0</v>
      </c>
      <c r="AW104" s="14">
        <f t="shared" si="75"/>
        <v>6.0000000000000001E-3</v>
      </c>
      <c r="AX104" s="14">
        <f t="shared" si="76"/>
        <v>1.4999999999999999E-2</v>
      </c>
      <c r="AY104" s="14">
        <f t="shared" si="77"/>
        <v>5.5E-2</v>
      </c>
      <c r="AZ104" s="14" t="e">
        <f t="shared" si="78"/>
        <v>#VALUE!</v>
      </c>
      <c r="BD104" t="str">
        <f t="shared" si="81"/>
        <v>N/A</v>
      </c>
    </row>
    <row r="105" spans="2:56" ht="14.7" outlineLevel="1" thickBot="1">
      <c r="B105" s="29">
        <v>96</v>
      </c>
      <c r="C105" s="373" t="str">
        <f>IF(ISBLANK('1. Portfolio Schedule'!B106),"",IF(OR('1. Portfolio Schedule'!F106="Single Family Let",'1. Portfolio Schedule'!F106="Student Let"),$C$177,IF(OR('1. Portfolio Schedule'!F106="HMO (mandatory licence)",'1. Portfolio Schedule'!F106="HMO (selective licence)",'1. Portfolio Schedule'!F106="HMO (no licence)"),$C$178,IF('1. Portfolio Schedule'!F106=$C$179,$C$179,""))))</f>
        <v/>
      </c>
      <c r="D105" s="374" t="str">
        <f>IF(AND(C105&lt;&gt;$M$165,C105&lt;&gt;$M$166,C105&lt;&gt;$C$179),"",IF('1. Portfolio Schedule'!D106&gt;-1,'1. Portfolio Schedule'!D106,"Unspecified"))</f>
        <v/>
      </c>
      <c r="E105" s="374" t="str">
        <f>IF(AND(C105&lt;&gt;$M$165,C105&lt;&gt;$M$166,C105&lt;&gt;$C$179),"",'1. Portfolio Schedule'!B106)</f>
        <v/>
      </c>
      <c r="F105" s="375" t="str">
        <f>IF(AND(C105&lt;&gt;$M$165,C105&lt;&gt;$M$166,C105&lt;&gt;$C$179),"",'1. Portfolio Schedule'!C106)</f>
        <v/>
      </c>
      <c r="G105" s="375" t="str">
        <f>IF(AND(C105&lt;&gt;$M$165,C105&lt;&gt;$M$166,C105&lt;&gt;$C$179),"",IF('1. Portfolio Schedule'!J106="Individual","Individual",IF('1. Portfolio Schedule'!J106="Ltd Company","Ltd Co","Unspecified")))</f>
        <v/>
      </c>
      <c r="H105" s="376" t="str">
        <f>IF(AND(C105&lt;&gt;$M$165,C105&lt;&gt;$M$166,C105&lt;&gt;$C$179),"",'1. Portfolio Schedule'!K106)</f>
        <v/>
      </c>
      <c r="I105" s="376" t="str">
        <f>IF(AND(C105&lt;&gt;$M$165,C105&lt;&gt;$M$166,C105&lt;&gt;$C$179),"",'1. Portfolio Schedule'!H106)</f>
        <v/>
      </c>
      <c r="J105" s="377">
        <f t="shared" si="79"/>
        <v>0</v>
      </c>
      <c r="K105" s="378" t="str">
        <f>IF(AND(C105&lt;&gt;$M$165,C105&lt;&gt;$M$166,C105&lt;&gt;$C$179),"",'1. Portfolio Schedule'!L106)</f>
        <v/>
      </c>
      <c r="L105" s="379" t="str">
        <f>IF(AND(C105&lt;&gt;$M$165,C105&lt;&gt;$M$166,C105&lt;&gt;$C$179),"",'1. Portfolio Schedule'!M106)</f>
        <v/>
      </c>
      <c r="M105" s="45" t="str">
        <f t="shared" si="61"/>
        <v/>
      </c>
      <c r="N105" s="30">
        <f t="shared" si="62"/>
        <v>0</v>
      </c>
      <c r="O105" s="31" t="str">
        <f t="shared" si="63"/>
        <v/>
      </c>
      <c r="P105" t="s">
        <v>40</v>
      </c>
      <c r="Q105" s="145">
        <f t="shared" ca="1" si="64"/>
        <v>5.5E-2</v>
      </c>
      <c r="R105" s="30">
        <v>1.25</v>
      </c>
      <c r="S105" s="146">
        <f t="shared" ca="1" si="65"/>
        <v>0</v>
      </c>
      <c r="U105" s="33">
        <f t="shared" si="66"/>
        <v>0</v>
      </c>
      <c r="V105" s="33">
        <f t="shared" si="80"/>
        <v>0</v>
      </c>
      <c r="W105" s="33">
        <f t="shared" si="88"/>
        <v>0</v>
      </c>
      <c r="X105" s="33">
        <f t="shared" si="88"/>
        <v>0</v>
      </c>
      <c r="Y105" s="33">
        <f t="shared" si="88"/>
        <v>0</v>
      </c>
      <c r="Z105" s="124"/>
      <c r="AA105" s="41">
        <f t="shared" ca="1" si="67"/>
        <v>0</v>
      </c>
      <c r="AB105" s="42">
        <f t="shared" ca="1" si="68"/>
        <v>0</v>
      </c>
      <c r="AC105" s="43">
        <f t="shared" ca="1" si="69"/>
        <v>0</v>
      </c>
      <c r="AD105" s="43">
        <f t="shared" ca="1" si="70"/>
        <v>0</v>
      </c>
      <c r="AE105" s="43">
        <f t="shared" ca="1" si="71"/>
        <v>0</v>
      </c>
      <c r="AF105" s="44">
        <f t="shared" ca="1" si="72"/>
        <v>0</v>
      </c>
      <c r="AI105" s="38" t="e">
        <f t="shared" si="73"/>
        <v>#VALUE!</v>
      </c>
      <c r="AJ105" s="30">
        <v>1.25</v>
      </c>
      <c r="AK105" s="32" t="e">
        <f t="shared" si="82"/>
        <v>#VALUE!</v>
      </c>
      <c r="AM105" s="34">
        <f t="shared" si="74"/>
        <v>0</v>
      </c>
      <c r="AN105" s="35">
        <f t="shared" ca="1" si="83"/>
        <v>0</v>
      </c>
      <c r="AO105" s="35">
        <f t="shared" ca="1" si="84"/>
        <v>0</v>
      </c>
      <c r="AP105" s="35">
        <f t="shared" ca="1" si="85"/>
        <v>0</v>
      </c>
      <c r="AQ105" s="35">
        <f t="shared" ca="1" si="86"/>
        <v>0</v>
      </c>
      <c r="AR105" s="35">
        <f t="shared" ca="1" si="87"/>
        <v>0</v>
      </c>
      <c r="AW105" s="14">
        <f t="shared" si="75"/>
        <v>6.0000000000000001E-3</v>
      </c>
      <c r="AX105" s="14">
        <f t="shared" si="76"/>
        <v>1.4999999999999999E-2</v>
      </c>
      <c r="AY105" s="14">
        <f t="shared" si="77"/>
        <v>5.5E-2</v>
      </c>
      <c r="AZ105" s="14" t="e">
        <f t="shared" si="78"/>
        <v>#VALUE!</v>
      </c>
      <c r="BD105" t="str">
        <f t="shared" si="81"/>
        <v>N/A</v>
      </c>
    </row>
    <row r="106" spans="2:56" ht="14.7" outlineLevel="1" thickBot="1">
      <c r="B106" s="29">
        <v>97</v>
      </c>
      <c r="C106" s="373" t="str">
        <f>IF(ISBLANK('1. Portfolio Schedule'!B107),"",IF(OR('1. Portfolio Schedule'!F107="Single Family Let",'1. Portfolio Schedule'!F107="Student Let"),$C$177,IF(OR('1. Portfolio Schedule'!F107="HMO (mandatory licence)",'1. Portfolio Schedule'!F107="HMO (selective licence)",'1. Portfolio Schedule'!F107="HMO (no licence)"),$C$178,IF('1. Portfolio Schedule'!F107=$C$179,$C$179,""))))</f>
        <v/>
      </c>
      <c r="D106" s="374" t="str">
        <f>IF(AND(C106&lt;&gt;$M$165,C106&lt;&gt;$M$166,C106&lt;&gt;$C$179),"",IF('1. Portfolio Schedule'!D107&gt;-1,'1. Portfolio Schedule'!D107,"Unspecified"))</f>
        <v/>
      </c>
      <c r="E106" s="374" t="str">
        <f>IF(AND(C106&lt;&gt;$M$165,C106&lt;&gt;$M$166,C106&lt;&gt;$C$179),"",'1. Portfolio Schedule'!B107)</f>
        <v/>
      </c>
      <c r="F106" s="375" t="str">
        <f>IF(AND(C106&lt;&gt;$M$165,C106&lt;&gt;$M$166,C106&lt;&gt;$C$179),"",'1. Portfolio Schedule'!C107)</f>
        <v/>
      </c>
      <c r="G106" s="375" t="str">
        <f>IF(AND(C106&lt;&gt;$M$165,C106&lt;&gt;$M$166,C106&lt;&gt;$C$179),"",IF('1. Portfolio Schedule'!J107="Individual","Individual",IF('1. Portfolio Schedule'!J107="Ltd Company","Ltd Co","Unspecified")))</f>
        <v/>
      </c>
      <c r="H106" s="376" t="str">
        <f>IF(AND(C106&lt;&gt;$M$165,C106&lt;&gt;$M$166,C106&lt;&gt;$C$179),"",'1. Portfolio Schedule'!K107)</f>
        <v/>
      </c>
      <c r="I106" s="376" t="str">
        <f>IF(AND(C106&lt;&gt;$M$165,C106&lt;&gt;$M$166,C106&lt;&gt;$C$179),"",'1. Portfolio Schedule'!H107)</f>
        <v/>
      </c>
      <c r="J106" s="377">
        <f t="shared" si="79"/>
        <v>0</v>
      </c>
      <c r="K106" s="378" t="str">
        <f>IF(AND(C106&lt;&gt;$M$165,C106&lt;&gt;$M$166,C106&lt;&gt;$C$179),"",'1. Portfolio Schedule'!L107)</f>
        <v/>
      </c>
      <c r="L106" s="379" t="str">
        <f>IF(AND(C106&lt;&gt;$M$165,C106&lt;&gt;$M$166,C106&lt;&gt;$C$179),"",'1. Portfolio Schedule'!M107)</f>
        <v/>
      </c>
      <c r="M106" s="45" t="str">
        <f t="shared" ref="M106:M137" si="89">IFERROR((L106*12)/H106,"")</f>
        <v/>
      </c>
      <c r="N106" s="30">
        <f t="shared" ref="N106:N137" si="90">IFERROR(K106/L106,0)</f>
        <v>0</v>
      </c>
      <c r="O106" s="31" t="str">
        <f t="shared" ref="O106:O137" si="91">IF(N106=0,"",IF(N106&gt;R106,"PASS","FAIL"))</f>
        <v/>
      </c>
      <c r="P106" t="s">
        <v>40</v>
      </c>
      <c r="Q106" s="145">
        <f t="shared" ref="Q106:Q137" ca="1" si="92">LOOKUP(P106,$AZ$5:$AZ$6,AY106:AY106)</f>
        <v>5.5E-2</v>
      </c>
      <c r="R106" s="30">
        <v>1.25</v>
      </c>
      <c r="S106" s="146">
        <f t="shared" ref="S106:S137" ca="1" si="93">IFERROR(H106*Q106/12,0)</f>
        <v>0</v>
      </c>
      <c r="U106" s="33">
        <f t="shared" ref="U106:U137" si="94">IFERROR((K106*$C$203)+K106,0)</f>
        <v>0</v>
      </c>
      <c r="V106" s="33">
        <f t="shared" si="80"/>
        <v>0</v>
      </c>
      <c r="W106" s="33">
        <f t="shared" si="88"/>
        <v>0</v>
      </c>
      <c r="X106" s="33">
        <f t="shared" si="88"/>
        <v>0</v>
      </c>
      <c r="Y106" s="33">
        <f t="shared" si="88"/>
        <v>0</v>
      </c>
      <c r="Z106" s="124"/>
      <c r="AA106" s="41">
        <f t="shared" ref="AA106:AA137" ca="1" si="95">IFERROR(K106/S106,0)</f>
        <v>0</v>
      </c>
      <c r="AB106" s="42">
        <f t="shared" ref="AB106:AB137" ca="1" si="96">IFERROR(U106/$S106,0)</f>
        <v>0</v>
      </c>
      <c r="AC106" s="43">
        <f t="shared" ref="AC106:AC137" ca="1" si="97">IFERROR(V106/$S106,0)</f>
        <v>0</v>
      </c>
      <c r="AD106" s="43">
        <f t="shared" ref="AD106:AD137" ca="1" si="98">IFERROR(W106/$S106,0)</f>
        <v>0</v>
      </c>
      <c r="AE106" s="43">
        <f t="shared" ref="AE106:AE137" ca="1" si="99">IFERROR(X106/$S106,0)</f>
        <v>0</v>
      </c>
      <c r="AF106" s="44">
        <f t="shared" ref="AF106:AF137" ca="1" si="100">IFERROR(Y106/$S106,0)</f>
        <v>0</v>
      </c>
      <c r="AI106" s="38" t="e">
        <f t="shared" si="73"/>
        <v>#VALUE!</v>
      </c>
      <c r="AJ106" s="30">
        <v>1.25</v>
      </c>
      <c r="AK106" s="32" t="e">
        <f t="shared" si="82"/>
        <v>#VALUE!</v>
      </c>
      <c r="AM106" s="34">
        <f t="shared" ref="AM106:AM137" si="101">IFERROR(K106/AK106,0)</f>
        <v>0</v>
      </c>
      <c r="AN106" s="35">
        <f t="shared" ca="1" si="83"/>
        <v>0</v>
      </c>
      <c r="AO106" s="35">
        <f t="shared" ca="1" si="84"/>
        <v>0</v>
      </c>
      <c r="AP106" s="35">
        <f t="shared" ca="1" si="85"/>
        <v>0</v>
      </c>
      <c r="AQ106" s="35">
        <f t="shared" ca="1" si="86"/>
        <v>0</v>
      </c>
      <c r="AR106" s="35">
        <f t="shared" ca="1" si="87"/>
        <v>0</v>
      </c>
      <c r="AW106" s="14">
        <f t="shared" ref="AW106:AW137" si="102">$K$195</f>
        <v>6.0000000000000001E-3</v>
      </c>
      <c r="AX106" s="14">
        <f t="shared" ref="AX106:AX137" si="103">$M$195</f>
        <v>1.4999999999999999E-2</v>
      </c>
      <c r="AY106" s="14">
        <f t="shared" ref="AY106:AY137" si="104">$H$195</f>
        <v>5.5E-2</v>
      </c>
      <c r="AZ106" s="14" t="e">
        <f t="shared" ref="AZ106:AZ137" si="105">(M106-AW106)+AX106</f>
        <v>#VALUE!</v>
      </c>
      <c r="BD106" t="str">
        <f t="shared" si="81"/>
        <v>N/A</v>
      </c>
    </row>
    <row r="107" spans="2:56" ht="14.7" outlineLevel="1" thickBot="1">
      <c r="B107" s="29">
        <v>98</v>
      </c>
      <c r="C107" s="373" t="str">
        <f>IF(ISBLANK('1. Portfolio Schedule'!B108),"",IF(OR('1. Portfolio Schedule'!F108="Single Family Let",'1. Portfolio Schedule'!F108="Student Let"),$C$177,IF(OR('1. Portfolio Schedule'!F108="HMO (mandatory licence)",'1. Portfolio Schedule'!F108="HMO (selective licence)",'1. Portfolio Schedule'!F108="HMO (no licence)"),$C$178,IF('1. Portfolio Schedule'!F108=$C$179,$C$179,""))))</f>
        <v/>
      </c>
      <c r="D107" s="374" t="str">
        <f>IF(AND(C107&lt;&gt;$M$165,C107&lt;&gt;$M$166,C107&lt;&gt;$C$179),"",IF('1. Portfolio Schedule'!D108&gt;-1,'1. Portfolio Schedule'!D108,"Unspecified"))</f>
        <v/>
      </c>
      <c r="E107" s="374" t="str">
        <f>IF(AND(C107&lt;&gt;$M$165,C107&lt;&gt;$M$166,C107&lt;&gt;$C$179),"",'1. Portfolio Schedule'!B108)</f>
        <v/>
      </c>
      <c r="F107" s="375" t="str">
        <f>IF(AND(C107&lt;&gt;$M$165,C107&lt;&gt;$M$166,C107&lt;&gt;$C$179),"",'1. Portfolio Schedule'!C108)</f>
        <v/>
      </c>
      <c r="G107" s="375" t="str">
        <f>IF(AND(C107&lt;&gt;$M$165,C107&lt;&gt;$M$166,C107&lt;&gt;$C$179),"",IF('1. Portfolio Schedule'!J108="Individual","Individual",IF('1. Portfolio Schedule'!J108="Ltd Company","Ltd Co","Unspecified")))</f>
        <v/>
      </c>
      <c r="H107" s="376" t="str">
        <f>IF(AND(C107&lt;&gt;$M$165,C107&lt;&gt;$M$166,C107&lt;&gt;$C$179),"",'1. Portfolio Schedule'!K108)</f>
        <v/>
      </c>
      <c r="I107" s="376" t="str">
        <f>IF(AND(C107&lt;&gt;$M$165,C107&lt;&gt;$M$166,C107&lt;&gt;$C$179),"",'1. Portfolio Schedule'!H108)</f>
        <v/>
      </c>
      <c r="J107" s="377">
        <f t="shared" si="79"/>
        <v>0</v>
      </c>
      <c r="K107" s="378" t="str">
        <f>IF(AND(C107&lt;&gt;$M$165,C107&lt;&gt;$M$166,C107&lt;&gt;$C$179),"",'1. Portfolio Schedule'!L108)</f>
        <v/>
      </c>
      <c r="L107" s="379" t="str">
        <f>IF(AND(C107&lt;&gt;$M$165,C107&lt;&gt;$M$166,C107&lt;&gt;$C$179),"",'1. Portfolio Schedule'!M108)</f>
        <v/>
      </c>
      <c r="M107" s="45" t="str">
        <f t="shared" si="89"/>
        <v/>
      </c>
      <c r="N107" s="30">
        <f t="shared" si="90"/>
        <v>0</v>
      </c>
      <c r="O107" s="31" t="str">
        <f t="shared" si="91"/>
        <v/>
      </c>
      <c r="P107" t="s">
        <v>40</v>
      </c>
      <c r="Q107" s="145">
        <f t="shared" ca="1" si="92"/>
        <v>5.5E-2</v>
      </c>
      <c r="R107" s="30">
        <v>1.25</v>
      </c>
      <c r="S107" s="146">
        <f t="shared" ca="1" si="93"/>
        <v>0</v>
      </c>
      <c r="U107" s="33">
        <f t="shared" si="94"/>
        <v>0</v>
      </c>
      <c r="V107" s="33">
        <f t="shared" si="80"/>
        <v>0</v>
      </c>
      <c r="W107" s="33">
        <f t="shared" si="88"/>
        <v>0</v>
      </c>
      <c r="X107" s="33">
        <f t="shared" si="88"/>
        <v>0</v>
      </c>
      <c r="Y107" s="33">
        <f t="shared" si="88"/>
        <v>0</v>
      </c>
      <c r="Z107" s="124"/>
      <c r="AA107" s="41">
        <f t="shared" ca="1" si="95"/>
        <v>0</v>
      </c>
      <c r="AB107" s="42">
        <f t="shared" ca="1" si="96"/>
        <v>0</v>
      </c>
      <c r="AC107" s="43">
        <f t="shared" ca="1" si="97"/>
        <v>0</v>
      </c>
      <c r="AD107" s="43">
        <f t="shared" ca="1" si="98"/>
        <v>0</v>
      </c>
      <c r="AE107" s="43">
        <f t="shared" ca="1" si="99"/>
        <v>0</v>
      </c>
      <c r="AF107" s="44">
        <f t="shared" ca="1" si="100"/>
        <v>0</v>
      </c>
      <c r="AI107" s="38" t="e">
        <f t="shared" si="73"/>
        <v>#VALUE!</v>
      </c>
      <c r="AJ107" s="30">
        <v>1.25</v>
      </c>
      <c r="AK107" s="32" t="e">
        <f t="shared" si="82"/>
        <v>#VALUE!</v>
      </c>
      <c r="AM107" s="34">
        <f t="shared" si="101"/>
        <v>0</v>
      </c>
      <c r="AN107" s="35">
        <f t="shared" ca="1" si="83"/>
        <v>0</v>
      </c>
      <c r="AO107" s="35">
        <f t="shared" ca="1" si="84"/>
        <v>0</v>
      </c>
      <c r="AP107" s="35">
        <f t="shared" ca="1" si="85"/>
        <v>0</v>
      </c>
      <c r="AQ107" s="35">
        <f t="shared" ca="1" si="86"/>
        <v>0</v>
      </c>
      <c r="AR107" s="35">
        <f t="shared" ca="1" si="87"/>
        <v>0</v>
      </c>
      <c r="AW107" s="14">
        <f t="shared" si="102"/>
        <v>6.0000000000000001E-3</v>
      </c>
      <c r="AX107" s="14">
        <f t="shared" si="103"/>
        <v>1.4999999999999999E-2</v>
      </c>
      <c r="AY107" s="14">
        <f t="shared" si="104"/>
        <v>5.5E-2</v>
      </c>
      <c r="AZ107" s="14" t="e">
        <f t="shared" si="105"/>
        <v>#VALUE!</v>
      </c>
      <c r="BD107" t="str">
        <f t="shared" si="81"/>
        <v>N/A</v>
      </c>
    </row>
    <row r="108" spans="2:56" ht="14.7" outlineLevel="1" thickBot="1">
      <c r="B108" s="29">
        <v>99</v>
      </c>
      <c r="C108" s="373" t="str">
        <f>IF(ISBLANK('1. Portfolio Schedule'!B109),"",IF(OR('1. Portfolio Schedule'!F109="Single Family Let",'1. Portfolio Schedule'!F109="Student Let"),$C$177,IF(OR('1. Portfolio Schedule'!F109="HMO (mandatory licence)",'1. Portfolio Schedule'!F109="HMO (selective licence)",'1. Portfolio Schedule'!F109="HMO (no licence)"),$C$178,IF('1. Portfolio Schedule'!F109=$C$179,$C$179,""))))</f>
        <v/>
      </c>
      <c r="D108" s="374" t="str">
        <f>IF(AND(C108&lt;&gt;$M$165,C108&lt;&gt;$M$166,C108&lt;&gt;$C$179),"",IF('1. Portfolio Schedule'!D109&gt;-1,'1. Portfolio Schedule'!D109,"Unspecified"))</f>
        <v/>
      </c>
      <c r="E108" s="374" t="str">
        <f>IF(AND(C108&lt;&gt;$M$165,C108&lt;&gt;$M$166,C108&lt;&gt;$C$179),"",'1. Portfolio Schedule'!B109)</f>
        <v/>
      </c>
      <c r="F108" s="375" t="str">
        <f>IF(AND(C108&lt;&gt;$M$165,C108&lt;&gt;$M$166,C108&lt;&gt;$C$179),"",'1. Portfolio Schedule'!C109)</f>
        <v/>
      </c>
      <c r="G108" s="375" t="str">
        <f>IF(AND(C108&lt;&gt;$M$165,C108&lt;&gt;$M$166,C108&lt;&gt;$C$179),"",IF('1. Portfolio Schedule'!J109="Individual","Individual",IF('1. Portfolio Schedule'!J109="Ltd Company","Ltd Co","Unspecified")))</f>
        <v/>
      </c>
      <c r="H108" s="376" t="str">
        <f>IF(AND(C108&lt;&gt;$M$165,C108&lt;&gt;$M$166,C108&lt;&gt;$C$179),"",'1. Portfolio Schedule'!K109)</f>
        <v/>
      </c>
      <c r="I108" s="376" t="str">
        <f>IF(AND(C108&lt;&gt;$M$165,C108&lt;&gt;$M$166,C108&lt;&gt;$C$179),"",'1. Portfolio Schedule'!H109)</f>
        <v/>
      </c>
      <c r="J108" s="377">
        <f t="shared" si="79"/>
        <v>0</v>
      </c>
      <c r="K108" s="378" t="str">
        <f>IF(AND(C108&lt;&gt;$M$165,C108&lt;&gt;$M$166,C108&lt;&gt;$C$179),"",'1. Portfolio Schedule'!L109)</f>
        <v/>
      </c>
      <c r="L108" s="379" t="str">
        <f>IF(AND(C108&lt;&gt;$M$165,C108&lt;&gt;$M$166,C108&lt;&gt;$C$179),"",'1. Portfolio Schedule'!M109)</f>
        <v/>
      </c>
      <c r="M108" s="45" t="str">
        <f t="shared" si="89"/>
        <v/>
      </c>
      <c r="N108" s="30">
        <f t="shared" si="90"/>
        <v>0</v>
      </c>
      <c r="O108" s="31" t="str">
        <f t="shared" si="91"/>
        <v/>
      </c>
      <c r="P108" t="s">
        <v>40</v>
      </c>
      <c r="Q108" s="145">
        <f t="shared" ca="1" si="92"/>
        <v>5.5E-2</v>
      </c>
      <c r="R108" s="30">
        <v>1.25</v>
      </c>
      <c r="S108" s="146">
        <f t="shared" ca="1" si="93"/>
        <v>0</v>
      </c>
      <c r="U108" s="33">
        <f t="shared" si="94"/>
        <v>0</v>
      </c>
      <c r="V108" s="33">
        <f t="shared" si="80"/>
        <v>0</v>
      </c>
      <c r="W108" s="33">
        <f t="shared" si="88"/>
        <v>0</v>
      </c>
      <c r="X108" s="33">
        <f t="shared" si="88"/>
        <v>0</v>
      </c>
      <c r="Y108" s="33">
        <f t="shared" si="88"/>
        <v>0</v>
      </c>
      <c r="Z108" s="124"/>
      <c r="AA108" s="41">
        <f t="shared" ca="1" si="95"/>
        <v>0</v>
      </c>
      <c r="AB108" s="42">
        <f t="shared" ca="1" si="96"/>
        <v>0</v>
      </c>
      <c r="AC108" s="43">
        <f t="shared" ca="1" si="97"/>
        <v>0</v>
      </c>
      <c r="AD108" s="43">
        <f t="shared" ca="1" si="98"/>
        <v>0</v>
      </c>
      <c r="AE108" s="43">
        <f t="shared" ca="1" si="99"/>
        <v>0</v>
      </c>
      <c r="AF108" s="44">
        <f t="shared" ca="1" si="100"/>
        <v>0</v>
      </c>
      <c r="AI108" s="38" t="e">
        <f t="shared" si="73"/>
        <v>#VALUE!</v>
      </c>
      <c r="AJ108" s="30">
        <v>1.25</v>
      </c>
      <c r="AK108" s="32" t="e">
        <f t="shared" si="82"/>
        <v>#VALUE!</v>
      </c>
      <c r="AM108" s="34">
        <f t="shared" si="101"/>
        <v>0</v>
      </c>
      <c r="AN108" s="35">
        <f t="shared" ca="1" si="83"/>
        <v>0</v>
      </c>
      <c r="AO108" s="35">
        <f t="shared" ca="1" si="84"/>
        <v>0</v>
      </c>
      <c r="AP108" s="35">
        <f t="shared" ca="1" si="85"/>
        <v>0</v>
      </c>
      <c r="AQ108" s="35">
        <f t="shared" ca="1" si="86"/>
        <v>0</v>
      </c>
      <c r="AR108" s="35">
        <f t="shared" ca="1" si="87"/>
        <v>0</v>
      </c>
      <c r="AW108" s="14">
        <f t="shared" si="102"/>
        <v>6.0000000000000001E-3</v>
      </c>
      <c r="AX108" s="14">
        <f t="shared" si="103"/>
        <v>1.4999999999999999E-2</v>
      </c>
      <c r="AY108" s="14">
        <f t="shared" si="104"/>
        <v>5.5E-2</v>
      </c>
      <c r="AZ108" s="14" t="e">
        <f t="shared" si="105"/>
        <v>#VALUE!</v>
      </c>
      <c r="BD108" t="str">
        <f t="shared" si="81"/>
        <v>N/A</v>
      </c>
    </row>
    <row r="109" spans="2:56" ht="14.7" outlineLevel="1" thickBot="1">
      <c r="B109" s="29">
        <v>100</v>
      </c>
      <c r="C109" s="373" t="str">
        <f>IF(ISBLANK('1. Portfolio Schedule'!B110),"",IF(OR('1. Portfolio Schedule'!F110="Single Family Let",'1. Portfolio Schedule'!F110="Student Let"),$C$177,IF(OR('1. Portfolio Schedule'!F110="HMO (mandatory licence)",'1. Portfolio Schedule'!F110="HMO (selective licence)",'1. Portfolio Schedule'!F110="HMO (no licence)"),$C$178,IF('1. Portfolio Schedule'!F110=$C$179,$C$179,""))))</f>
        <v/>
      </c>
      <c r="D109" s="374" t="str">
        <f>IF(AND(C109&lt;&gt;$M$165,C109&lt;&gt;$M$166,C109&lt;&gt;$C$179),"",IF('1. Portfolio Schedule'!D110&gt;-1,'1. Portfolio Schedule'!D110,"Unspecified"))</f>
        <v/>
      </c>
      <c r="E109" s="374" t="str">
        <f>IF(AND(C109&lt;&gt;$M$165,C109&lt;&gt;$M$166,C109&lt;&gt;$C$179),"",'1. Portfolio Schedule'!B110)</f>
        <v/>
      </c>
      <c r="F109" s="375" t="str">
        <f>IF(AND(C109&lt;&gt;$M$165,C109&lt;&gt;$M$166,C109&lt;&gt;$C$179),"",'1. Portfolio Schedule'!C110)</f>
        <v/>
      </c>
      <c r="G109" s="375" t="str">
        <f>IF(AND(C109&lt;&gt;$M$165,C109&lt;&gt;$M$166,C109&lt;&gt;$C$179),"",IF('1. Portfolio Schedule'!J110="Individual","Individual",IF('1. Portfolio Schedule'!J110="Ltd Company","Ltd Co","Unspecified")))</f>
        <v/>
      </c>
      <c r="H109" s="376" t="str">
        <f>IF(AND(C109&lt;&gt;$M$165,C109&lt;&gt;$M$166,C109&lt;&gt;$C$179),"",'1. Portfolio Schedule'!K110)</f>
        <v/>
      </c>
      <c r="I109" s="376" t="str">
        <f>IF(AND(C109&lt;&gt;$M$165,C109&lt;&gt;$M$166,C109&lt;&gt;$C$179),"",'1. Portfolio Schedule'!H110)</f>
        <v/>
      </c>
      <c r="J109" s="377">
        <f t="shared" si="79"/>
        <v>0</v>
      </c>
      <c r="K109" s="378" t="str">
        <f>IF(AND(C109&lt;&gt;$M$165,C109&lt;&gt;$M$166,C109&lt;&gt;$C$179),"",'1. Portfolio Schedule'!L110)</f>
        <v/>
      </c>
      <c r="L109" s="379" t="str">
        <f>IF(AND(C109&lt;&gt;$M$165,C109&lt;&gt;$M$166,C109&lt;&gt;$C$179),"",'1. Portfolio Schedule'!M110)</f>
        <v/>
      </c>
      <c r="M109" s="45" t="str">
        <f t="shared" si="89"/>
        <v/>
      </c>
      <c r="N109" s="30">
        <f t="shared" si="90"/>
        <v>0</v>
      </c>
      <c r="O109" s="31" t="str">
        <f t="shared" si="91"/>
        <v/>
      </c>
      <c r="P109" t="s">
        <v>40</v>
      </c>
      <c r="Q109" s="145">
        <f t="shared" ca="1" si="92"/>
        <v>5.5E-2</v>
      </c>
      <c r="R109" s="30">
        <v>1.25</v>
      </c>
      <c r="S109" s="146">
        <f t="shared" ca="1" si="93"/>
        <v>0</v>
      </c>
      <c r="U109" s="33">
        <f t="shared" si="94"/>
        <v>0</v>
      </c>
      <c r="V109" s="33">
        <f t="shared" si="80"/>
        <v>0</v>
      </c>
      <c r="W109" s="33">
        <f t="shared" si="88"/>
        <v>0</v>
      </c>
      <c r="X109" s="33">
        <f t="shared" si="88"/>
        <v>0</v>
      </c>
      <c r="Y109" s="33">
        <f t="shared" si="88"/>
        <v>0</v>
      </c>
      <c r="Z109" s="124"/>
      <c r="AA109" s="41">
        <f t="shared" ca="1" si="95"/>
        <v>0</v>
      </c>
      <c r="AB109" s="42">
        <f t="shared" ca="1" si="96"/>
        <v>0</v>
      </c>
      <c r="AC109" s="43">
        <f t="shared" ca="1" si="97"/>
        <v>0</v>
      </c>
      <c r="AD109" s="43">
        <f t="shared" ca="1" si="98"/>
        <v>0</v>
      </c>
      <c r="AE109" s="43">
        <f t="shared" ca="1" si="99"/>
        <v>0</v>
      </c>
      <c r="AF109" s="44">
        <f t="shared" ca="1" si="100"/>
        <v>0</v>
      </c>
      <c r="AI109" s="38" t="e">
        <f t="shared" si="73"/>
        <v>#VALUE!</v>
      </c>
      <c r="AJ109" s="30">
        <v>1.25</v>
      </c>
      <c r="AK109" s="32" t="e">
        <f t="shared" si="82"/>
        <v>#VALUE!</v>
      </c>
      <c r="AM109" s="34">
        <f t="shared" si="101"/>
        <v>0</v>
      </c>
      <c r="AN109" s="35">
        <f t="shared" ca="1" si="83"/>
        <v>0</v>
      </c>
      <c r="AO109" s="35">
        <f t="shared" ca="1" si="84"/>
        <v>0</v>
      </c>
      <c r="AP109" s="35">
        <f t="shared" ca="1" si="85"/>
        <v>0</v>
      </c>
      <c r="AQ109" s="35">
        <f t="shared" ca="1" si="86"/>
        <v>0</v>
      </c>
      <c r="AR109" s="35">
        <f t="shared" ca="1" si="87"/>
        <v>0</v>
      </c>
      <c r="AW109" s="14">
        <f t="shared" si="102"/>
        <v>6.0000000000000001E-3</v>
      </c>
      <c r="AX109" s="14">
        <f t="shared" si="103"/>
        <v>1.4999999999999999E-2</v>
      </c>
      <c r="AY109" s="14">
        <f t="shared" si="104"/>
        <v>5.5E-2</v>
      </c>
      <c r="AZ109" s="14" t="e">
        <f t="shared" si="105"/>
        <v>#VALUE!</v>
      </c>
      <c r="BD109" t="str">
        <f t="shared" si="81"/>
        <v>N/A</v>
      </c>
    </row>
    <row r="110" spans="2:56" ht="14.7" outlineLevel="1" thickBot="1">
      <c r="B110" s="29">
        <v>101</v>
      </c>
      <c r="C110" s="373" t="str">
        <f>IF(ISBLANK('1. Portfolio Schedule'!B111),"",IF(OR('1. Portfolio Schedule'!F111="Single Family Let",'1. Portfolio Schedule'!F111="Student Let"),$C$177,IF(OR('1. Portfolio Schedule'!F111="HMO (mandatory licence)",'1. Portfolio Schedule'!F111="HMO (selective licence)",'1. Portfolio Schedule'!F111="HMO (no licence)"),$C$178,IF('1. Portfolio Schedule'!F111=$C$179,$C$179,""))))</f>
        <v/>
      </c>
      <c r="D110" s="374" t="str">
        <f>IF(AND(C110&lt;&gt;$M$165,C110&lt;&gt;$M$166,C110&lt;&gt;$C$179),"",IF('1. Portfolio Schedule'!D111&gt;-1,'1. Portfolio Schedule'!D111,"Unspecified"))</f>
        <v/>
      </c>
      <c r="E110" s="374" t="str">
        <f>IF(AND(C110&lt;&gt;$M$165,C110&lt;&gt;$M$166,C110&lt;&gt;$C$179),"",'1. Portfolio Schedule'!B111)</f>
        <v/>
      </c>
      <c r="F110" s="375" t="str">
        <f>IF(AND(C110&lt;&gt;$M$165,C110&lt;&gt;$M$166,C110&lt;&gt;$C$179),"",'1. Portfolio Schedule'!C111)</f>
        <v/>
      </c>
      <c r="G110" s="375" t="str">
        <f>IF(AND(C110&lt;&gt;$M$165,C110&lt;&gt;$M$166,C110&lt;&gt;$C$179),"",IF('1. Portfolio Schedule'!J111="Individual","Individual",IF('1. Portfolio Schedule'!J111="Ltd Company","Ltd Co","Unspecified")))</f>
        <v/>
      </c>
      <c r="H110" s="376" t="str">
        <f>IF(AND(C110&lt;&gt;$M$165,C110&lt;&gt;$M$166,C110&lt;&gt;$C$179),"",'1. Portfolio Schedule'!K111)</f>
        <v/>
      </c>
      <c r="I110" s="376" t="str">
        <f>IF(AND(C110&lt;&gt;$M$165,C110&lt;&gt;$M$166,C110&lt;&gt;$C$179),"",'1. Portfolio Schedule'!H111)</f>
        <v/>
      </c>
      <c r="J110" s="377">
        <f t="shared" si="79"/>
        <v>0</v>
      </c>
      <c r="K110" s="378" t="str">
        <f>IF(AND(C110&lt;&gt;$M$165,C110&lt;&gt;$M$166,C110&lt;&gt;$C$179),"",'1. Portfolio Schedule'!L111)</f>
        <v/>
      </c>
      <c r="L110" s="379" t="str">
        <f>IF(AND(C110&lt;&gt;$M$165,C110&lt;&gt;$M$166,C110&lt;&gt;$C$179),"",'1. Portfolio Schedule'!M111)</f>
        <v/>
      </c>
      <c r="M110" s="45" t="str">
        <f t="shared" si="89"/>
        <v/>
      </c>
      <c r="N110" s="30">
        <f t="shared" si="90"/>
        <v>0</v>
      </c>
      <c r="O110" s="31" t="str">
        <f t="shared" si="91"/>
        <v/>
      </c>
      <c r="P110" t="s">
        <v>40</v>
      </c>
      <c r="Q110" s="145">
        <f t="shared" ca="1" si="92"/>
        <v>5.5E-2</v>
      </c>
      <c r="R110" s="30">
        <v>1.25</v>
      </c>
      <c r="S110" s="146">
        <f t="shared" ca="1" si="93"/>
        <v>0</v>
      </c>
      <c r="U110" s="33">
        <f t="shared" si="94"/>
        <v>0</v>
      </c>
      <c r="V110" s="33">
        <f t="shared" si="80"/>
        <v>0</v>
      </c>
      <c r="W110" s="33">
        <f t="shared" ref="W110:Y129" si="106">V110+(V110*$C$203)</f>
        <v>0</v>
      </c>
      <c r="X110" s="33">
        <f t="shared" si="106"/>
        <v>0</v>
      </c>
      <c r="Y110" s="33">
        <f t="shared" si="106"/>
        <v>0</v>
      </c>
      <c r="Z110" s="124"/>
      <c r="AA110" s="41">
        <f t="shared" ca="1" si="95"/>
        <v>0</v>
      </c>
      <c r="AB110" s="42">
        <f t="shared" ca="1" si="96"/>
        <v>0</v>
      </c>
      <c r="AC110" s="43">
        <f t="shared" ca="1" si="97"/>
        <v>0</v>
      </c>
      <c r="AD110" s="43">
        <f t="shared" ca="1" si="98"/>
        <v>0</v>
      </c>
      <c r="AE110" s="43">
        <f t="shared" ca="1" si="99"/>
        <v>0</v>
      </c>
      <c r="AF110" s="44">
        <f t="shared" ca="1" si="100"/>
        <v>0</v>
      </c>
      <c r="AI110" s="38" t="e">
        <f t="shared" si="73"/>
        <v>#VALUE!</v>
      </c>
      <c r="AJ110" s="30">
        <v>1.25</v>
      </c>
      <c r="AK110" s="32" t="e">
        <f t="shared" si="82"/>
        <v>#VALUE!</v>
      </c>
      <c r="AM110" s="34">
        <f t="shared" si="101"/>
        <v>0</v>
      </c>
      <c r="AN110" s="35">
        <f t="shared" ca="1" si="83"/>
        <v>0</v>
      </c>
      <c r="AO110" s="35">
        <f t="shared" ca="1" si="84"/>
        <v>0</v>
      </c>
      <c r="AP110" s="35">
        <f t="shared" ca="1" si="85"/>
        <v>0</v>
      </c>
      <c r="AQ110" s="35">
        <f t="shared" ca="1" si="86"/>
        <v>0</v>
      </c>
      <c r="AR110" s="35">
        <f t="shared" ca="1" si="87"/>
        <v>0</v>
      </c>
      <c r="AW110" s="14">
        <f t="shared" si="102"/>
        <v>6.0000000000000001E-3</v>
      </c>
      <c r="AX110" s="14">
        <f t="shared" si="103"/>
        <v>1.4999999999999999E-2</v>
      </c>
      <c r="AY110" s="14">
        <f t="shared" si="104"/>
        <v>5.5E-2</v>
      </c>
      <c r="AZ110" s="14" t="e">
        <f t="shared" si="105"/>
        <v>#VALUE!</v>
      </c>
      <c r="BD110" t="str">
        <f t="shared" si="81"/>
        <v>N/A</v>
      </c>
    </row>
    <row r="111" spans="2:56" ht="14.7" outlineLevel="1" thickBot="1">
      <c r="B111" s="29">
        <v>102</v>
      </c>
      <c r="C111" s="373" t="str">
        <f>IF(ISBLANK('1. Portfolio Schedule'!B112),"",IF(OR('1. Portfolio Schedule'!F112="Single Family Let",'1. Portfolio Schedule'!F112="Student Let"),$C$177,IF(OR('1. Portfolio Schedule'!F112="HMO (mandatory licence)",'1. Portfolio Schedule'!F112="HMO (selective licence)",'1. Portfolio Schedule'!F112="HMO (no licence)"),$C$178,IF('1. Portfolio Schedule'!F112=$C$179,$C$179,""))))</f>
        <v/>
      </c>
      <c r="D111" s="374" t="str">
        <f>IF(AND(C111&lt;&gt;$M$165,C111&lt;&gt;$M$166,C111&lt;&gt;$C$179),"",IF('1. Portfolio Schedule'!D112&gt;-1,'1. Portfolio Schedule'!D112,"Unspecified"))</f>
        <v/>
      </c>
      <c r="E111" s="374" t="str">
        <f>IF(AND(C111&lt;&gt;$M$165,C111&lt;&gt;$M$166,C111&lt;&gt;$C$179),"",'1. Portfolio Schedule'!B112)</f>
        <v/>
      </c>
      <c r="F111" s="375" t="str">
        <f>IF(AND(C111&lt;&gt;$M$165,C111&lt;&gt;$M$166,C111&lt;&gt;$C$179),"",'1. Portfolio Schedule'!C112)</f>
        <v/>
      </c>
      <c r="G111" s="375" t="str">
        <f>IF(AND(C111&lt;&gt;$M$165,C111&lt;&gt;$M$166,C111&lt;&gt;$C$179),"",IF('1. Portfolio Schedule'!J112="Individual","Individual",IF('1. Portfolio Schedule'!J112="Ltd Company","Ltd Co","Unspecified")))</f>
        <v/>
      </c>
      <c r="H111" s="376" t="str">
        <f>IF(AND(C111&lt;&gt;$M$165,C111&lt;&gt;$M$166,C111&lt;&gt;$C$179),"",'1. Portfolio Schedule'!K112)</f>
        <v/>
      </c>
      <c r="I111" s="376" t="str">
        <f>IF(AND(C111&lt;&gt;$M$165,C111&lt;&gt;$M$166,C111&lt;&gt;$C$179),"",'1. Portfolio Schedule'!H112)</f>
        <v/>
      </c>
      <c r="J111" s="377">
        <f t="shared" si="79"/>
        <v>0</v>
      </c>
      <c r="K111" s="378" t="str">
        <f>IF(AND(C111&lt;&gt;$M$165,C111&lt;&gt;$M$166,C111&lt;&gt;$C$179),"",'1. Portfolio Schedule'!L112)</f>
        <v/>
      </c>
      <c r="L111" s="379" t="str">
        <f>IF(AND(C111&lt;&gt;$M$165,C111&lt;&gt;$M$166,C111&lt;&gt;$C$179),"",'1. Portfolio Schedule'!M112)</f>
        <v/>
      </c>
      <c r="M111" s="45" t="str">
        <f t="shared" si="89"/>
        <v/>
      </c>
      <c r="N111" s="30">
        <f t="shared" si="90"/>
        <v>0</v>
      </c>
      <c r="O111" s="31" t="str">
        <f t="shared" si="91"/>
        <v/>
      </c>
      <c r="P111" t="s">
        <v>40</v>
      </c>
      <c r="Q111" s="145">
        <f t="shared" ca="1" si="92"/>
        <v>5.5E-2</v>
      </c>
      <c r="R111" s="30">
        <v>1.25</v>
      </c>
      <c r="S111" s="146">
        <f t="shared" ca="1" si="93"/>
        <v>0</v>
      </c>
      <c r="U111" s="33">
        <f t="shared" si="94"/>
        <v>0</v>
      </c>
      <c r="V111" s="33">
        <f t="shared" si="80"/>
        <v>0</v>
      </c>
      <c r="W111" s="33">
        <f t="shared" si="106"/>
        <v>0</v>
      </c>
      <c r="X111" s="33">
        <f t="shared" si="106"/>
        <v>0</v>
      </c>
      <c r="Y111" s="33">
        <f t="shared" si="106"/>
        <v>0</v>
      </c>
      <c r="Z111" s="124"/>
      <c r="AA111" s="41">
        <f t="shared" ca="1" si="95"/>
        <v>0</v>
      </c>
      <c r="AB111" s="42">
        <f t="shared" ca="1" si="96"/>
        <v>0</v>
      </c>
      <c r="AC111" s="43">
        <f t="shared" ca="1" si="97"/>
        <v>0</v>
      </c>
      <c r="AD111" s="43">
        <f t="shared" ca="1" si="98"/>
        <v>0</v>
      </c>
      <c r="AE111" s="43">
        <f t="shared" ca="1" si="99"/>
        <v>0</v>
      </c>
      <c r="AF111" s="44">
        <f t="shared" ca="1" si="100"/>
        <v>0</v>
      </c>
      <c r="AI111" s="38" t="e">
        <f t="shared" si="73"/>
        <v>#VALUE!</v>
      </c>
      <c r="AJ111" s="30">
        <v>1.25</v>
      </c>
      <c r="AK111" s="32" t="e">
        <f t="shared" si="82"/>
        <v>#VALUE!</v>
      </c>
      <c r="AM111" s="34">
        <f t="shared" si="101"/>
        <v>0</v>
      </c>
      <c r="AN111" s="35">
        <f t="shared" ca="1" si="83"/>
        <v>0</v>
      </c>
      <c r="AO111" s="35">
        <f t="shared" ca="1" si="84"/>
        <v>0</v>
      </c>
      <c r="AP111" s="35">
        <f t="shared" ca="1" si="85"/>
        <v>0</v>
      </c>
      <c r="AQ111" s="35">
        <f t="shared" ca="1" si="86"/>
        <v>0</v>
      </c>
      <c r="AR111" s="35">
        <f t="shared" ca="1" si="87"/>
        <v>0</v>
      </c>
      <c r="AW111" s="14">
        <f t="shared" si="102"/>
        <v>6.0000000000000001E-3</v>
      </c>
      <c r="AX111" s="14">
        <f t="shared" si="103"/>
        <v>1.4999999999999999E-2</v>
      </c>
      <c r="AY111" s="14">
        <f t="shared" si="104"/>
        <v>5.5E-2</v>
      </c>
      <c r="AZ111" s="14" t="e">
        <f t="shared" si="105"/>
        <v>#VALUE!</v>
      </c>
      <c r="BD111" t="str">
        <f t="shared" si="81"/>
        <v>N/A</v>
      </c>
    </row>
    <row r="112" spans="2:56" ht="14.7" outlineLevel="1" thickBot="1">
      <c r="B112" s="29">
        <v>103</v>
      </c>
      <c r="C112" s="373" t="str">
        <f>IF(ISBLANK('1. Portfolio Schedule'!B113),"",IF(OR('1. Portfolio Schedule'!F113="Single Family Let",'1. Portfolio Schedule'!F113="Student Let"),$C$177,IF(OR('1. Portfolio Schedule'!F113="HMO (mandatory licence)",'1. Portfolio Schedule'!F113="HMO (selective licence)",'1. Portfolio Schedule'!F113="HMO (no licence)"),$C$178,IF('1. Portfolio Schedule'!F113=$C$179,$C$179,""))))</f>
        <v/>
      </c>
      <c r="D112" s="374" t="str">
        <f>IF(AND(C112&lt;&gt;$M$165,C112&lt;&gt;$M$166,C112&lt;&gt;$C$179),"",IF('1. Portfolio Schedule'!D113&gt;-1,'1. Portfolio Schedule'!D113,"Unspecified"))</f>
        <v/>
      </c>
      <c r="E112" s="374" t="str">
        <f>IF(AND(C112&lt;&gt;$M$165,C112&lt;&gt;$M$166,C112&lt;&gt;$C$179),"",'1. Portfolio Schedule'!B113)</f>
        <v/>
      </c>
      <c r="F112" s="375" t="str">
        <f>IF(AND(C112&lt;&gt;$M$165,C112&lt;&gt;$M$166,C112&lt;&gt;$C$179),"",'1. Portfolio Schedule'!C113)</f>
        <v/>
      </c>
      <c r="G112" s="375" t="str">
        <f>IF(AND(C112&lt;&gt;$M$165,C112&lt;&gt;$M$166,C112&lt;&gt;$C$179),"",IF('1. Portfolio Schedule'!J113="Individual","Individual",IF('1. Portfolio Schedule'!J113="Ltd Company","Ltd Co","Unspecified")))</f>
        <v/>
      </c>
      <c r="H112" s="376" t="str">
        <f>IF(AND(C112&lt;&gt;$M$165,C112&lt;&gt;$M$166,C112&lt;&gt;$C$179),"",'1. Portfolio Schedule'!K113)</f>
        <v/>
      </c>
      <c r="I112" s="376" t="str">
        <f>IF(AND(C112&lt;&gt;$M$165,C112&lt;&gt;$M$166,C112&lt;&gt;$C$179),"",'1. Portfolio Schedule'!H113)</f>
        <v/>
      </c>
      <c r="J112" s="377">
        <f t="shared" si="79"/>
        <v>0</v>
      </c>
      <c r="K112" s="378" t="str">
        <f>IF(AND(C112&lt;&gt;$M$165,C112&lt;&gt;$M$166,C112&lt;&gt;$C$179),"",'1. Portfolio Schedule'!L113)</f>
        <v/>
      </c>
      <c r="L112" s="379" t="str">
        <f>IF(AND(C112&lt;&gt;$M$165,C112&lt;&gt;$M$166,C112&lt;&gt;$C$179),"",'1. Portfolio Schedule'!M113)</f>
        <v/>
      </c>
      <c r="M112" s="45" t="str">
        <f t="shared" si="89"/>
        <v/>
      </c>
      <c r="N112" s="30">
        <f t="shared" si="90"/>
        <v>0</v>
      </c>
      <c r="O112" s="31" t="str">
        <f t="shared" si="91"/>
        <v/>
      </c>
      <c r="P112" t="s">
        <v>40</v>
      </c>
      <c r="Q112" s="145">
        <f t="shared" ca="1" si="92"/>
        <v>5.5E-2</v>
      </c>
      <c r="R112" s="30">
        <v>1.25</v>
      </c>
      <c r="S112" s="146">
        <f t="shared" ca="1" si="93"/>
        <v>0</v>
      </c>
      <c r="U112" s="33">
        <f t="shared" si="94"/>
        <v>0</v>
      </c>
      <c r="V112" s="33">
        <f t="shared" si="80"/>
        <v>0</v>
      </c>
      <c r="W112" s="33">
        <f t="shared" si="106"/>
        <v>0</v>
      </c>
      <c r="X112" s="33">
        <f t="shared" si="106"/>
        <v>0</v>
      </c>
      <c r="Y112" s="33">
        <f t="shared" si="106"/>
        <v>0</v>
      </c>
      <c r="Z112" s="124"/>
      <c r="AA112" s="41">
        <f t="shared" ca="1" si="95"/>
        <v>0</v>
      </c>
      <c r="AB112" s="42">
        <f t="shared" ca="1" si="96"/>
        <v>0</v>
      </c>
      <c r="AC112" s="43">
        <f t="shared" ca="1" si="97"/>
        <v>0</v>
      </c>
      <c r="AD112" s="43">
        <f t="shared" ca="1" si="98"/>
        <v>0</v>
      </c>
      <c r="AE112" s="43">
        <f t="shared" ca="1" si="99"/>
        <v>0</v>
      </c>
      <c r="AF112" s="44">
        <f t="shared" ca="1" si="100"/>
        <v>0</v>
      </c>
      <c r="AI112" s="38" t="e">
        <f t="shared" si="73"/>
        <v>#VALUE!</v>
      </c>
      <c r="AJ112" s="30">
        <v>1.25</v>
      </c>
      <c r="AK112" s="32" t="e">
        <f t="shared" si="82"/>
        <v>#VALUE!</v>
      </c>
      <c r="AM112" s="34">
        <f t="shared" si="101"/>
        <v>0</v>
      </c>
      <c r="AN112" s="35">
        <f t="shared" ca="1" si="83"/>
        <v>0</v>
      </c>
      <c r="AO112" s="35">
        <f t="shared" ca="1" si="84"/>
        <v>0</v>
      </c>
      <c r="AP112" s="35">
        <f t="shared" ca="1" si="85"/>
        <v>0</v>
      </c>
      <c r="AQ112" s="35">
        <f t="shared" ca="1" si="86"/>
        <v>0</v>
      </c>
      <c r="AR112" s="35">
        <f t="shared" ca="1" si="87"/>
        <v>0</v>
      </c>
      <c r="AW112" s="14">
        <f t="shared" si="102"/>
        <v>6.0000000000000001E-3</v>
      </c>
      <c r="AX112" s="14">
        <f t="shared" si="103"/>
        <v>1.4999999999999999E-2</v>
      </c>
      <c r="AY112" s="14">
        <f t="shared" si="104"/>
        <v>5.5E-2</v>
      </c>
      <c r="AZ112" s="14" t="e">
        <f t="shared" si="105"/>
        <v>#VALUE!</v>
      </c>
      <c r="BD112" t="str">
        <f t="shared" si="81"/>
        <v>N/A</v>
      </c>
    </row>
    <row r="113" spans="2:56" ht="14.7" outlineLevel="1" thickBot="1">
      <c r="B113" s="29">
        <v>104</v>
      </c>
      <c r="C113" s="373" t="str">
        <f>IF(ISBLANK('1. Portfolio Schedule'!B114),"",IF(OR('1. Portfolio Schedule'!F114="Single Family Let",'1. Portfolio Schedule'!F114="Student Let"),$C$177,IF(OR('1. Portfolio Schedule'!F114="HMO (mandatory licence)",'1. Portfolio Schedule'!F114="HMO (selective licence)",'1. Portfolio Schedule'!F114="HMO (no licence)"),$C$178,IF('1. Portfolio Schedule'!F114=$C$179,$C$179,""))))</f>
        <v/>
      </c>
      <c r="D113" s="374" t="str">
        <f>IF(AND(C113&lt;&gt;$M$165,C113&lt;&gt;$M$166,C113&lt;&gt;$C$179),"",IF('1. Portfolio Schedule'!D114&gt;-1,'1. Portfolio Schedule'!D114,"Unspecified"))</f>
        <v/>
      </c>
      <c r="E113" s="374" t="str">
        <f>IF(AND(C113&lt;&gt;$M$165,C113&lt;&gt;$M$166,C113&lt;&gt;$C$179),"",'1. Portfolio Schedule'!B114)</f>
        <v/>
      </c>
      <c r="F113" s="375" t="str">
        <f>IF(AND(C113&lt;&gt;$M$165,C113&lt;&gt;$M$166,C113&lt;&gt;$C$179),"",'1. Portfolio Schedule'!C114)</f>
        <v/>
      </c>
      <c r="G113" s="375" t="str">
        <f>IF(AND(C113&lt;&gt;$M$165,C113&lt;&gt;$M$166,C113&lt;&gt;$C$179),"",IF('1. Portfolio Schedule'!J114="Individual","Individual",IF('1. Portfolio Schedule'!J114="Ltd Company","Ltd Co","Unspecified")))</f>
        <v/>
      </c>
      <c r="H113" s="376" t="str">
        <f>IF(AND(C113&lt;&gt;$M$165,C113&lt;&gt;$M$166,C113&lt;&gt;$C$179),"",'1. Portfolio Schedule'!K114)</f>
        <v/>
      </c>
      <c r="I113" s="376" t="str">
        <f>IF(AND(C113&lt;&gt;$M$165,C113&lt;&gt;$M$166,C113&lt;&gt;$C$179),"",'1. Portfolio Schedule'!H114)</f>
        <v/>
      </c>
      <c r="J113" s="377">
        <f t="shared" si="79"/>
        <v>0</v>
      </c>
      <c r="K113" s="378" t="str">
        <f>IF(AND(C113&lt;&gt;$M$165,C113&lt;&gt;$M$166,C113&lt;&gt;$C$179),"",'1. Portfolio Schedule'!L114)</f>
        <v/>
      </c>
      <c r="L113" s="379" t="str">
        <f>IF(AND(C113&lt;&gt;$M$165,C113&lt;&gt;$M$166,C113&lt;&gt;$C$179),"",'1. Portfolio Schedule'!M114)</f>
        <v/>
      </c>
      <c r="M113" s="45" t="str">
        <f t="shared" si="89"/>
        <v/>
      </c>
      <c r="N113" s="30">
        <f t="shared" si="90"/>
        <v>0</v>
      </c>
      <c r="O113" s="31" t="str">
        <f t="shared" si="91"/>
        <v/>
      </c>
      <c r="P113" t="s">
        <v>40</v>
      </c>
      <c r="Q113" s="145">
        <f t="shared" ca="1" si="92"/>
        <v>5.5E-2</v>
      </c>
      <c r="R113" s="30">
        <v>1.25</v>
      </c>
      <c r="S113" s="146">
        <f t="shared" ca="1" si="93"/>
        <v>0</v>
      </c>
      <c r="U113" s="33">
        <f t="shared" si="94"/>
        <v>0</v>
      </c>
      <c r="V113" s="33">
        <f t="shared" si="80"/>
        <v>0</v>
      </c>
      <c r="W113" s="33">
        <f t="shared" si="106"/>
        <v>0</v>
      </c>
      <c r="X113" s="33">
        <f t="shared" si="106"/>
        <v>0</v>
      </c>
      <c r="Y113" s="33">
        <f t="shared" si="106"/>
        <v>0</v>
      </c>
      <c r="Z113" s="124"/>
      <c r="AA113" s="41">
        <f t="shared" ca="1" si="95"/>
        <v>0</v>
      </c>
      <c r="AB113" s="42">
        <f t="shared" ca="1" si="96"/>
        <v>0</v>
      </c>
      <c r="AC113" s="43">
        <f t="shared" ca="1" si="97"/>
        <v>0</v>
      </c>
      <c r="AD113" s="43">
        <f t="shared" ca="1" si="98"/>
        <v>0</v>
      </c>
      <c r="AE113" s="43">
        <f t="shared" ca="1" si="99"/>
        <v>0</v>
      </c>
      <c r="AF113" s="44">
        <f t="shared" ca="1" si="100"/>
        <v>0</v>
      </c>
      <c r="AI113" s="38" t="e">
        <f t="shared" si="73"/>
        <v>#VALUE!</v>
      </c>
      <c r="AJ113" s="30">
        <v>1.25</v>
      </c>
      <c r="AK113" s="32" t="e">
        <f t="shared" si="82"/>
        <v>#VALUE!</v>
      </c>
      <c r="AM113" s="34">
        <f t="shared" si="101"/>
        <v>0</v>
      </c>
      <c r="AN113" s="35">
        <f t="shared" ca="1" si="83"/>
        <v>0</v>
      </c>
      <c r="AO113" s="35">
        <f t="shared" ca="1" si="84"/>
        <v>0</v>
      </c>
      <c r="AP113" s="35">
        <f t="shared" ca="1" si="85"/>
        <v>0</v>
      </c>
      <c r="AQ113" s="35">
        <f t="shared" ca="1" si="86"/>
        <v>0</v>
      </c>
      <c r="AR113" s="35">
        <f t="shared" ca="1" si="87"/>
        <v>0</v>
      </c>
      <c r="AW113" s="14">
        <f t="shared" si="102"/>
        <v>6.0000000000000001E-3</v>
      </c>
      <c r="AX113" s="14">
        <f t="shared" si="103"/>
        <v>1.4999999999999999E-2</v>
      </c>
      <c r="AY113" s="14">
        <f t="shared" si="104"/>
        <v>5.5E-2</v>
      </c>
      <c r="AZ113" s="14" t="e">
        <f t="shared" si="105"/>
        <v>#VALUE!</v>
      </c>
      <c r="BD113" t="str">
        <f t="shared" si="81"/>
        <v>N/A</v>
      </c>
    </row>
    <row r="114" spans="2:56" ht="14.7" outlineLevel="1" thickBot="1">
      <c r="B114" s="29">
        <v>105</v>
      </c>
      <c r="C114" s="373" t="str">
        <f>IF(ISBLANK('1. Portfolio Schedule'!B115),"",IF(OR('1. Portfolio Schedule'!F115="Single Family Let",'1. Portfolio Schedule'!F115="Student Let"),$C$177,IF(OR('1. Portfolio Schedule'!F115="HMO (mandatory licence)",'1. Portfolio Schedule'!F115="HMO (selective licence)",'1. Portfolio Schedule'!F115="HMO (no licence)"),$C$178,IF('1. Portfolio Schedule'!F115=$C$179,$C$179,""))))</f>
        <v/>
      </c>
      <c r="D114" s="374" t="str">
        <f>IF(AND(C114&lt;&gt;$M$165,C114&lt;&gt;$M$166,C114&lt;&gt;$C$179),"",IF('1. Portfolio Schedule'!D115&gt;-1,'1. Portfolio Schedule'!D115,"Unspecified"))</f>
        <v/>
      </c>
      <c r="E114" s="374" t="str">
        <f>IF(AND(C114&lt;&gt;$M$165,C114&lt;&gt;$M$166,C114&lt;&gt;$C$179),"",'1. Portfolio Schedule'!B115)</f>
        <v/>
      </c>
      <c r="F114" s="375" t="str">
        <f>IF(AND(C114&lt;&gt;$M$165,C114&lt;&gt;$M$166,C114&lt;&gt;$C$179),"",'1. Portfolio Schedule'!C115)</f>
        <v/>
      </c>
      <c r="G114" s="375" t="str">
        <f>IF(AND(C114&lt;&gt;$M$165,C114&lt;&gt;$M$166,C114&lt;&gt;$C$179),"",IF('1. Portfolio Schedule'!J115="Individual","Individual",IF('1. Portfolio Schedule'!J115="Ltd Company","Ltd Co","Unspecified")))</f>
        <v/>
      </c>
      <c r="H114" s="376" t="str">
        <f>IF(AND(C114&lt;&gt;$M$165,C114&lt;&gt;$M$166,C114&lt;&gt;$C$179),"",'1. Portfolio Schedule'!K115)</f>
        <v/>
      </c>
      <c r="I114" s="376" t="str">
        <f>IF(AND(C114&lt;&gt;$M$165,C114&lt;&gt;$M$166,C114&lt;&gt;$C$179),"",'1. Portfolio Schedule'!H115)</f>
        <v/>
      </c>
      <c r="J114" s="377">
        <f t="shared" si="79"/>
        <v>0</v>
      </c>
      <c r="K114" s="378" t="str">
        <f>IF(AND(C114&lt;&gt;$M$165,C114&lt;&gt;$M$166,C114&lt;&gt;$C$179),"",'1. Portfolio Schedule'!L115)</f>
        <v/>
      </c>
      <c r="L114" s="379" t="str">
        <f>IF(AND(C114&lt;&gt;$M$165,C114&lt;&gt;$M$166,C114&lt;&gt;$C$179),"",'1. Portfolio Schedule'!M115)</f>
        <v/>
      </c>
      <c r="M114" s="45" t="str">
        <f t="shared" si="89"/>
        <v/>
      </c>
      <c r="N114" s="30">
        <f t="shared" si="90"/>
        <v>0</v>
      </c>
      <c r="O114" s="31" t="str">
        <f t="shared" si="91"/>
        <v/>
      </c>
      <c r="P114" t="s">
        <v>40</v>
      </c>
      <c r="Q114" s="145">
        <f t="shared" ca="1" si="92"/>
        <v>5.5E-2</v>
      </c>
      <c r="R114" s="30">
        <v>1.25</v>
      </c>
      <c r="S114" s="146">
        <f t="shared" ca="1" si="93"/>
        <v>0</v>
      </c>
      <c r="U114" s="33">
        <f t="shared" si="94"/>
        <v>0</v>
      </c>
      <c r="V114" s="33">
        <f t="shared" si="80"/>
        <v>0</v>
      </c>
      <c r="W114" s="33">
        <f t="shared" si="106"/>
        <v>0</v>
      </c>
      <c r="X114" s="33">
        <f t="shared" si="106"/>
        <v>0</v>
      </c>
      <c r="Y114" s="33">
        <f t="shared" si="106"/>
        <v>0</v>
      </c>
      <c r="Z114" s="124"/>
      <c r="AA114" s="41">
        <f t="shared" ca="1" si="95"/>
        <v>0</v>
      </c>
      <c r="AB114" s="42">
        <f t="shared" ca="1" si="96"/>
        <v>0</v>
      </c>
      <c r="AC114" s="43">
        <f t="shared" ca="1" si="97"/>
        <v>0</v>
      </c>
      <c r="AD114" s="43">
        <f t="shared" ca="1" si="98"/>
        <v>0</v>
      </c>
      <c r="AE114" s="43">
        <f t="shared" ca="1" si="99"/>
        <v>0</v>
      </c>
      <c r="AF114" s="44">
        <f t="shared" ca="1" si="100"/>
        <v>0</v>
      </c>
      <c r="AI114" s="38" t="e">
        <f t="shared" si="73"/>
        <v>#VALUE!</v>
      </c>
      <c r="AJ114" s="30">
        <v>1.25</v>
      </c>
      <c r="AK114" s="32" t="e">
        <f t="shared" si="82"/>
        <v>#VALUE!</v>
      </c>
      <c r="AM114" s="34">
        <f t="shared" si="101"/>
        <v>0</v>
      </c>
      <c r="AN114" s="35">
        <f t="shared" ca="1" si="83"/>
        <v>0</v>
      </c>
      <c r="AO114" s="35">
        <f t="shared" ca="1" si="84"/>
        <v>0</v>
      </c>
      <c r="AP114" s="35">
        <f t="shared" ca="1" si="85"/>
        <v>0</v>
      </c>
      <c r="AQ114" s="35">
        <f t="shared" ca="1" si="86"/>
        <v>0</v>
      </c>
      <c r="AR114" s="35">
        <f t="shared" ca="1" si="87"/>
        <v>0</v>
      </c>
      <c r="AW114" s="14">
        <f t="shared" si="102"/>
        <v>6.0000000000000001E-3</v>
      </c>
      <c r="AX114" s="14">
        <f t="shared" si="103"/>
        <v>1.4999999999999999E-2</v>
      </c>
      <c r="AY114" s="14">
        <f t="shared" si="104"/>
        <v>5.5E-2</v>
      </c>
      <c r="AZ114" s="14" t="e">
        <f t="shared" si="105"/>
        <v>#VALUE!</v>
      </c>
      <c r="BD114" t="str">
        <f t="shared" si="81"/>
        <v>N/A</v>
      </c>
    </row>
    <row r="115" spans="2:56" ht="14.7" outlineLevel="1" thickBot="1">
      <c r="B115" s="29">
        <v>106</v>
      </c>
      <c r="C115" s="373" t="str">
        <f>IF(ISBLANK('1. Portfolio Schedule'!B116),"",IF(OR('1. Portfolio Schedule'!F116="Single Family Let",'1. Portfolio Schedule'!F116="Student Let"),$C$177,IF(OR('1. Portfolio Schedule'!F116="HMO (mandatory licence)",'1. Portfolio Schedule'!F116="HMO (selective licence)",'1. Portfolio Schedule'!F116="HMO (no licence)"),$C$178,IF('1. Portfolio Schedule'!F116=$C$179,$C$179,""))))</f>
        <v/>
      </c>
      <c r="D115" s="374" t="str">
        <f>IF(AND(C115&lt;&gt;$M$165,C115&lt;&gt;$M$166,C115&lt;&gt;$C$179),"",IF('1. Portfolio Schedule'!D116&gt;-1,'1. Portfolio Schedule'!D116,"Unspecified"))</f>
        <v/>
      </c>
      <c r="E115" s="374" t="str">
        <f>IF(AND(C115&lt;&gt;$M$165,C115&lt;&gt;$M$166,C115&lt;&gt;$C$179),"",'1. Portfolio Schedule'!B116)</f>
        <v/>
      </c>
      <c r="F115" s="375" t="str">
        <f>IF(AND(C115&lt;&gt;$M$165,C115&lt;&gt;$M$166,C115&lt;&gt;$C$179),"",'1. Portfolio Schedule'!C116)</f>
        <v/>
      </c>
      <c r="G115" s="375" t="str">
        <f>IF(AND(C115&lt;&gt;$M$165,C115&lt;&gt;$M$166,C115&lt;&gt;$C$179),"",IF('1. Portfolio Schedule'!J116="Individual","Individual",IF('1. Portfolio Schedule'!J116="Ltd Company","Ltd Co","Unspecified")))</f>
        <v/>
      </c>
      <c r="H115" s="376" t="str">
        <f>IF(AND(C115&lt;&gt;$M$165,C115&lt;&gt;$M$166,C115&lt;&gt;$C$179),"",'1. Portfolio Schedule'!K116)</f>
        <v/>
      </c>
      <c r="I115" s="376" t="str">
        <f>IF(AND(C115&lt;&gt;$M$165,C115&lt;&gt;$M$166,C115&lt;&gt;$C$179),"",'1. Portfolio Schedule'!H116)</f>
        <v/>
      </c>
      <c r="J115" s="377">
        <f t="shared" si="79"/>
        <v>0</v>
      </c>
      <c r="K115" s="378" t="str">
        <f>IF(AND(C115&lt;&gt;$M$165,C115&lt;&gt;$M$166,C115&lt;&gt;$C$179),"",'1. Portfolio Schedule'!L116)</f>
        <v/>
      </c>
      <c r="L115" s="379" t="str">
        <f>IF(AND(C115&lt;&gt;$M$165,C115&lt;&gt;$M$166,C115&lt;&gt;$C$179),"",'1. Portfolio Schedule'!M116)</f>
        <v/>
      </c>
      <c r="M115" s="45" t="str">
        <f t="shared" si="89"/>
        <v/>
      </c>
      <c r="N115" s="30">
        <f t="shared" si="90"/>
        <v>0</v>
      </c>
      <c r="O115" s="31" t="str">
        <f t="shared" si="91"/>
        <v/>
      </c>
      <c r="P115" t="s">
        <v>40</v>
      </c>
      <c r="Q115" s="145">
        <f t="shared" ca="1" si="92"/>
        <v>5.5E-2</v>
      </c>
      <c r="R115" s="30">
        <v>1.25</v>
      </c>
      <c r="S115" s="146">
        <f t="shared" ca="1" si="93"/>
        <v>0</v>
      </c>
      <c r="U115" s="33">
        <f t="shared" si="94"/>
        <v>0</v>
      </c>
      <c r="V115" s="33">
        <f t="shared" si="80"/>
        <v>0</v>
      </c>
      <c r="W115" s="33">
        <f t="shared" si="106"/>
        <v>0</v>
      </c>
      <c r="X115" s="33">
        <f t="shared" si="106"/>
        <v>0</v>
      </c>
      <c r="Y115" s="33">
        <f t="shared" si="106"/>
        <v>0</v>
      </c>
      <c r="Z115" s="124"/>
      <c r="AA115" s="41">
        <f t="shared" ca="1" si="95"/>
        <v>0</v>
      </c>
      <c r="AB115" s="42">
        <f t="shared" ca="1" si="96"/>
        <v>0</v>
      </c>
      <c r="AC115" s="43">
        <f t="shared" ca="1" si="97"/>
        <v>0</v>
      </c>
      <c r="AD115" s="43">
        <f t="shared" ca="1" si="98"/>
        <v>0</v>
      </c>
      <c r="AE115" s="43">
        <f t="shared" ca="1" si="99"/>
        <v>0</v>
      </c>
      <c r="AF115" s="44">
        <f t="shared" ca="1" si="100"/>
        <v>0</v>
      </c>
      <c r="AI115" s="38" t="e">
        <f t="shared" si="73"/>
        <v>#VALUE!</v>
      </c>
      <c r="AJ115" s="30">
        <v>1.25</v>
      </c>
      <c r="AK115" s="32" t="e">
        <f t="shared" si="82"/>
        <v>#VALUE!</v>
      </c>
      <c r="AM115" s="34">
        <f t="shared" si="101"/>
        <v>0</v>
      </c>
      <c r="AN115" s="35">
        <f t="shared" ca="1" si="83"/>
        <v>0</v>
      </c>
      <c r="AO115" s="35">
        <f t="shared" ca="1" si="84"/>
        <v>0</v>
      </c>
      <c r="AP115" s="35">
        <f t="shared" ca="1" si="85"/>
        <v>0</v>
      </c>
      <c r="AQ115" s="35">
        <f t="shared" ca="1" si="86"/>
        <v>0</v>
      </c>
      <c r="AR115" s="35">
        <f t="shared" ca="1" si="87"/>
        <v>0</v>
      </c>
      <c r="AW115" s="14">
        <f t="shared" si="102"/>
        <v>6.0000000000000001E-3</v>
      </c>
      <c r="AX115" s="14">
        <f t="shared" si="103"/>
        <v>1.4999999999999999E-2</v>
      </c>
      <c r="AY115" s="14">
        <f t="shared" si="104"/>
        <v>5.5E-2</v>
      </c>
      <c r="AZ115" s="14" t="e">
        <f t="shared" si="105"/>
        <v>#VALUE!</v>
      </c>
      <c r="BD115" t="str">
        <f t="shared" si="81"/>
        <v>N/A</v>
      </c>
    </row>
    <row r="116" spans="2:56" ht="14.7" outlineLevel="1" thickBot="1">
      <c r="B116" s="29">
        <v>107</v>
      </c>
      <c r="C116" s="373" t="str">
        <f>IF(ISBLANK('1. Portfolio Schedule'!B117),"",IF(OR('1. Portfolio Schedule'!F117="Single Family Let",'1. Portfolio Schedule'!F117="Student Let"),$C$177,IF(OR('1. Portfolio Schedule'!F117="HMO (mandatory licence)",'1. Portfolio Schedule'!F117="HMO (selective licence)",'1. Portfolio Schedule'!F117="HMO (no licence)"),$C$178,IF('1. Portfolio Schedule'!F117=$C$179,$C$179,""))))</f>
        <v/>
      </c>
      <c r="D116" s="374" t="str">
        <f>IF(AND(C116&lt;&gt;$M$165,C116&lt;&gt;$M$166,C116&lt;&gt;$C$179),"",IF('1. Portfolio Schedule'!D117&gt;-1,'1. Portfolio Schedule'!D117,"Unspecified"))</f>
        <v/>
      </c>
      <c r="E116" s="374" t="str">
        <f>IF(AND(C116&lt;&gt;$M$165,C116&lt;&gt;$M$166,C116&lt;&gt;$C$179),"",'1. Portfolio Schedule'!B117)</f>
        <v/>
      </c>
      <c r="F116" s="375" t="str">
        <f>IF(AND(C116&lt;&gt;$M$165,C116&lt;&gt;$M$166,C116&lt;&gt;$C$179),"",'1. Portfolio Schedule'!C117)</f>
        <v/>
      </c>
      <c r="G116" s="375" t="str">
        <f>IF(AND(C116&lt;&gt;$M$165,C116&lt;&gt;$M$166,C116&lt;&gt;$C$179),"",IF('1. Portfolio Schedule'!J117="Individual","Individual",IF('1. Portfolio Schedule'!J117="Ltd Company","Ltd Co","Unspecified")))</f>
        <v/>
      </c>
      <c r="H116" s="376" t="str">
        <f>IF(AND(C116&lt;&gt;$M$165,C116&lt;&gt;$M$166,C116&lt;&gt;$C$179),"",'1. Portfolio Schedule'!K117)</f>
        <v/>
      </c>
      <c r="I116" s="376" t="str">
        <f>IF(AND(C116&lt;&gt;$M$165,C116&lt;&gt;$M$166,C116&lt;&gt;$C$179),"",'1. Portfolio Schedule'!H117)</f>
        <v/>
      </c>
      <c r="J116" s="377">
        <f t="shared" si="79"/>
        <v>0</v>
      </c>
      <c r="K116" s="378" t="str">
        <f>IF(AND(C116&lt;&gt;$M$165,C116&lt;&gt;$M$166,C116&lt;&gt;$C$179),"",'1. Portfolio Schedule'!L117)</f>
        <v/>
      </c>
      <c r="L116" s="379" t="str">
        <f>IF(AND(C116&lt;&gt;$M$165,C116&lt;&gt;$M$166,C116&lt;&gt;$C$179),"",'1. Portfolio Schedule'!M117)</f>
        <v/>
      </c>
      <c r="M116" s="45" t="str">
        <f t="shared" si="89"/>
        <v/>
      </c>
      <c r="N116" s="30">
        <f t="shared" si="90"/>
        <v>0</v>
      </c>
      <c r="O116" s="31" t="str">
        <f t="shared" si="91"/>
        <v/>
      </c>
      <c r="P116" t="s">
        <v>40</v>
      </c>
      <c r="Q116" s="145">
        <f t="shared" ca="1" si="92"/>
        <v>5.5E-2</v>
      </c>
      <c r="R116" s="30">
        <v>1.25</v>
      </c>
      <c r="S116" s="146">
        <f t="shared" ca="1" si="93"/>
        <v>0</v>
      </c>
      <c r="U116" s="33">
        <f t="shared" si="94"/>
        <v>0</v>
      </c>
      <c r="V116" s="33">
        <f t="shared" si="80"/>
        <v>0</v>
      </c>
      <c r="W116" s="33">
        <f t="shared" si="106"/>
        <v>0</v>
      </c>
      <c r="X116" s="33">
        <f t="shared" si="106"/>
        <v>0</v>
      </c>
      <c r="Y116" s="33">
        <f t="shared" si="106"/>
        <v>0</v>
      </c>
      <c r="Z116" s="124"/>
      <c r="AA116" s="41">
        <f t="shared" ca="1" si="95"/>
        <v>0</v>
      </c>
      <c r="AB116" s="42">
        <f t="shared" ca="1" si="96"/>
        <v>0</v>
      </c>
      <c r="AC116" s="43">
        <f t="shared" ca="1" si="97"/>
        <v>0</v>
      </c>
      <c r="AD116" s="43">
        <f t="shared" ca="1" si="98"/>
        <v>0</v>
      </c>
      <c r="AE116" s="43">
        <f t="shared" ca="1" si="99"/>
        <v>0</v>
      </c>
      <c r="AF116" s="44">
        <f t="shared" ca="1" si="100"/>
        <v>0</v>
      </c>
      <c r="AI116" s="38" t="e">
        <f t="shared" si="73"/>
        <v>#VALUE!</v>
      </c>
      <c r="AJ116" s="30">
        <v>1.25</v>
      </c>
      <c r="AK116" s="32" t="e">
        <f t="shared" si="82"/>
        <v>#VALUE!</v>
      </c>
      <c r="AM116" s="34">
        <f t="shared" si="101"/>
        <v>0</v>
      </c>
      <c r="AN116" s="35">
        <f t="shared" ca="1" si="83"/>
        <v>0</v>
      </c>
      <c r="AO116" s="35">
        <f t="shared" ca="1" si="84"/>
        <v>0</v>
      </c>
      <c r="AP116" s="35">
        <f t="shared" ca="1" si="85"/>
        <v>0</v>
      </c>
      <c r="AQ116" s="35">
        <f t="shared" ca="1" si="86"/>
        <v>0</v>
      </c>
      <c r="AR116" s="35">
        <f t="shared" ca="1" si="87"/>
        <v>0</v>
      </c>
      <c r="AW116" s="14">
        <f t="shared" si="102"/>
        <v>6.0000000000000001E-3</v>
      </c>
      <c r="AX116" s="14">
        <f t="shared" si="103"/>
        <v>1.4999999999999999E-2</v>
      </c>
      <c r="AY116" s="14">
        <f t="shared" si="104"/>
        <v>5.5E-2</v>
      </c>
      <c r="AZ116" s="14" t="e">
        <f t="shared" si="105"/>
        <v>#VALUE!</v>
      </c>
      <c r="BD116" t="str">
        <f t="shared" si="81"/>
        <v>N/A</v>
      </c>
    </row>
    <row r="117" spans="2:56" ht="14.7" outlineLevel="1" thickBot="1">
      <c r="B117" s="29">
        <v>108</v>
      </c>
      <c r="C117" s="373" t="str">
        <f>IF(ISBLANK('1. Portfolio Schedule'!B118),"",IF(OR('1. Portfolio Schedule'!F118="Single Family Let",'1. Portfolio Schedule'!F118="Student Let"),$C$177,IF(OR('1. Portfolio Schedule'!F118="HMO (mandatory licence)",'1. Portfolio Schedule'!F118="HMO (selective licence)",'1. Portfolio Schedule'!F118="HMO (no licence)"),$C$178,IF('1. Portfolio Schedule'!F118=$C$179,$C$179,""))))</f>
        <v/>
      </c>
      <c r="D117" s="374" t="str">
        <f>IF(AND(C117&lt;&gt;$M$165,C117&lt;&gt;$M$166,C117&lt;&gt;$C$179),"",IF('1. Portfolio Schedule'!D118&gt;-1,'1. Portfolio Schedule'!D118,"Unspecified"))</f>
        <v/>
      </c>
      <c r="E117" s="374" t="str">
        <f>IF(AND(C117&lt;&gt;$M$165,C117&lt;&gt;$M$166,C117&lt;&gt;$C$179),"",'1. Portfolio Schedule'!B118)</f>
        <v/>
      </c>
      <c r="F117" s="375" t="str">
        <f>IF(AND(C117&lt;&gt;$M$165,C117&lt;&gt;$M$166,C117&lt;&gt;$C$179),"",'1. Portfolio Schedule'!C118)</f>
        <v/>
      </c>
      <c r="G117" s="375" t="str">
        <f>IF(AND(C117&lt;&gt;$M$165,C117&lt;&gt;$M$166,C117&lt;&gt;$C$179),"",IF('1. Portfolio Schedule'!J118="Individual","Individual",IF('1. Portfolio Schedule'!J118="Ltd Company","Ltd Co","Unspecified")))</f>
        <v/>
      </c>
      <c r="H117" s="376" t="str">
        <f>IF(AND(C117&lt;&gt;$M$165,C117&lt;&gt;$M$166,C117&lt;&gt;$C$179),"",'1. Portfolio Schedule'!K118)</f>
        <v/>
      </c>
      <c r="I117" s="376" t="str">
        <f>IF(AND(C117&lt;&gt;$M$165,C117&lt;&gt;$M$166,C117&lt;&gt;$C$179),"",'1. Portfolio Schedule'!H118)</f>
        <v/>
      </c>
      <c r="J117" s="377">
        <f t="shared" si="79"/>
        <v>0</v>
      </c>
      <c r="K117" s="378" t="str">
        <f>IF(AND(C117&lt;&gt;$M$165,C117&lt;&gt;$M$166,C117&lt;&gt;$C$179),"",'1. Portfolio Schedule'!L118)</f>
        <v/>
      </c>
      <c r="L117" s="379" t="str">
        <f>IF(AND(C117&lt;&gt;$M$165,C117&lt;&gt;$M$166,C117&lt;&gt;$C$179),"",'1. Portfolio Schedule'!M118)</f>
        <v/>
      </c>
      <c r="M117" s="45" t="str">
        <f t="shared" si="89"/>
        <v/>
      </c>
      <c r="N117" s="30">
        <f t="shared" si="90"/>
        <v>0</v>
      </c>
      <c r="O117" s="31" t="str">
        <f t="shared" si="91"/>
        <v/>
      </c>
      <c r="P117" t="s">
        <v>40</v>
      </c>
      <c r="Q117" s="145">
        <f t="shared" ca="1" si="92"/>
        <v>5.5E-2</v>
      </c>
      <c r="R117" s="30">
        <v>1.25</v>
      </c>
      <c r="S117" s="146">
        <f t="shared" ca="1" si="93"/>
        <v>0</v>
      </c>
      <c r="U117" s="33">
        <f t="shared" si="94"/>
        <v>0</v>
      </c>
      <c r="V117" s="33">
        <f t="shared" si="80"/>
        <v>0</v>
      </c>
      <c r="W117" s="33">
        <f t="shared" si="106"/>
        <v>0</v>
      </c>
      <c r="X117" s="33">
        <f t="shared" si="106"/>
        <v>0</v>
      </c>
      <c r="Y117" s="33">
        <f t="shared" si="106"/>
        <v>0</v>
      </c>
      <c r="Z117" s="124"/>
      <c r="AA117" s="41">
        <f t="shared" ca="1" si="95"/>
        <v>0</v>
      </c>
      <c r="AB117" s="42">
        <f t="shared" ca="1" si="96"/>
        <v>0</v>
      </c>
      <c r="AC117" s="43">
        <f t="shared" ca="1" si="97"/>
        <v>0</v>
      </c>
      <c r="AD117" s="43">
        <f t="shared" ca="1" si="98"/>
        <v>0</v>
      </c>
      <c r="AE117" s="43">
        <f t="shared" ca="1" si="99"/>
        <v>0</v>
      </c>
      <c r="AF117" s="44">
        <f t="shared" ca="1" si="100"/>
        <v>0</v>
      </c>
      <c r="AI117" s="38" t="e">
        <f t="shared" si="73"/>
        <v>#VALUE!</v>
      </c>
      <c r="AJ117" s="30">
        <v>1.25</v>
      </c>
      <c r="AK117" s="32" t="e">
        <f t="shared" si="82"/>
        <v>#VALUE!</v>
      </c>
      <c r="AM117" s="34">
        <f t="shared" si="101"/>
        <v>0</v>
      </c>
      <c r="AN117" s="35">
        <f t="shared" ca="1" si="83"/>
        <v>0</v>
      </c>
      <c r="AO117" s="35">
        <f t="shared" ca="1" si="84"/>
        <v>0</v>
      </c>
      <c r="AP117" s="35">
        <f t="shared" ca="1" si="85"/>
        <v>0</v>
      </c>
      <c r="AQ117" s="35">
        <f t="shared" ca="1" si="86"/>
        <v>0</v>
      </c>
      <c r="AR117" s="35">
        <f t="shared" ca="1" si="87"/>
        <v>0</v>
      </c>
      <c r="AW117" s="14">
        <f t="shared" si="102"/>
        <v>6.0000000000000001E-3</v>
      </c>
      <c r="AX117" s="14">
        <f t="shared" si="103"/>
        <v>1.4999999999999999E-2</v>
      </c>
      <c r="AY117" s="14">
        <f t="shared" si="104"/>
        <v>5.5E-2</v>
      </c>
      <c r="AZ117" s="14" t="e">
        <f t="shared" si="105"/>
        <v>#VALUE!</v>
      </c>
      <c r="BD117" t="str">
        <f t="shared" si="81"/>
        <v>N/A</v>
      </c>
    </row>
    <row r="118" spans="2:56" ht="14.7" outlineLevel="1" thickBot="1">
      <c r="B118" s="29">
        <v>109</v>
      </c>
      <c r="C118" s="373" t="str">
        <f>IF(ISBLANK('1. Portfolio Schedule'!B119),"",IF(OR('1. Portfolio Schedule'!F119="Single Family Let",'1. Portfolio Schedule'!F119="Student Let"),$C$177,IF(OR('1. Portfolio Schedule'!F119="HMO (mandatory licence)",'1. Portfolio Schedule'!F119="HMO (selective licence)",'1. Portfolio Schedule'!F119="HMO (no licence)"),$C$178,IF('1. Portfolio Schedule'!F119=$C$179,$C$179,""))))</f>
        <v/>
      </c>
      <c r="D118" s="374" t="str">
        <f>IF(AND(C118&lt;&gt;$M$165,C118&lt;&gt;$M$166,C118&lt;&gt;$C$179),"",IF('1. Portfolio Schedule'!D119&gt;-1,'1. Portfolio Schedule'!D119,"Unspecified"))</f>
        <v/>
      </c>
      <c r="E118" s="374" t="str">
        <f>IF(AND(C118&lt;&gt;$M$165,C118&lt;&gt;$M$166,C118&lt;&gt;$C$179),"",'1. Portfolio Schedule'!B119)</f>
        <v/>
      </c>
      <c r="F118" s="375" t="str">
        <f>IF(AND(C118&lt;&gt;$M$165,C118&lt;&gt;$M$166,C118&lt;&gt;$C$179),"",'1. Portfolio Schedule'!C119)</f>
        <v/>
      </c>
      <c r="G118" s="375" t="str">
        <f>IF(AND(C118&lt;&gt;$M$165,C118&lt;&gt;$M$166,C118&lt;&gt;$C$179),"",IF('1. Portfolio Schedule'!J119="Individual","Individual",IF('1. Portfolio Schedule'!J119="Ltd Company","Ltd Co","Unspecified")))</f>
        <v/>
      </c>
      <c r="H118" s="376" t="str">
        <f>IF(AND(C118&lt;&gt;$M$165,C118&lt;&gt;$M$166,C118&lt;&gt;$C$179),"",'1. Portfolio Schedule'!K119)</f>
        <v/>
      </c>
      <c r="I118" s="376" t="str">
        <f>IF(AND(C118&lt;&gt;$M$165,C118&lt;&gt;$M$166,C118&lt;&gt;$C$179),"",'1. Portfolio Schedule'!H119)</f>
        <v/>
      </c>
      <c r="J118" s="377">
        <f t="shared" si="79"/>
        <v>0</v>
      </c>
      <c r="K118" s="378" t="str">
        <f>IF(AND(C118&lt;&gt;$M$165,C118&lt;&gt;$M$166,C118&lt;&gt;$C$179),"",'1. Portfolio Schedule'!L119)</f>
        <v/>
      </c>
      <c r="L118" s="379" t="str">
        <f>IF(AND(C118&lt;&gt;$M$165,C118&lt;&gt;$M$166,C118&lt;&gt;$C$179),"",'1. Portfolio Schedule'!M119)</f>
        <v/>
      </c>
      <c r="M118" s="45" t="str">
        <f t="shared" si="89"/>
        <v/>
      </c>
      <c r="N118" s="30">
        <f t="shared" si="90"/>
        <v>0</v>
      </c>
      <c r="O118" s="31" t="str">
        <f t="shared" si="91"/>
        <v/>
      </c>
      <c r="P118" t="s">
        <v>40</v>
      </c>
      <c r="Q118" s="145">
        <f t="shared" ca="1" si="92"/>
        <v>5.5E-2</v>
      </c>
      <c r="R118" s="30">
        <v>1.25</v>
      </c>
      <c r="S118" s="146">
        <f t="shared" ca="1" si="93"/>
        <v>0</v>
      </c>
      <c r="U118" s="33">
        <f t="shared" si="94"/>
        <v>0</v>
      </c>
      <c r="V118" s="33">
        <f t="shared" si="80"/>
        <v>0</v>
      </c>
      <c r="W118" s="33">
        <f t="shared" si="106"/>
        <v>0</v>
      </c>
      <c r="X118" s="33">
        <f t="shared" si="106"/>
        <v>0</v>
      </c>
      <c r="Y118" s="33">
        <f t="shared" si="106"/>
        <v>0</v>
      </c>
      <c r="Z118" s="124"/>
      <c r="AA118" s="41">
        <f t="shared" ca="1" si="95"/>
        <v>0</v>
      </c>
      <c r="AB118" s="42">
        <f t="shared" ca="1" si="96"/>
        <v>0</v>
      </c>
      <c r="AC118" s="43">
        <f t="shared" ca="1" si="97"/>
        <v>0</v>
      </c>
      <c r="AD118" s="43">
        <f t="shared" ca="1" si="98"/>
        <v>0</v>
      </c>
      <c r="AE118" s="43">
        <f t="shared" ca="1" si="99"/>
        <v>0</v>
      </c>
      <c r="AF118" s="44">
        <f t="shared" ca="1" si="100"/>
        <v>0</v>
      </c>
      <c r="AI118" s="38" t="e">
        <f t="shared" si="73"/>
        <v>#VALUE!</v>
      </c>
      <c r="AJ118" s="30">
        <v>1.25</v>
      </c>
      <c r="AK118" s="32" t="e">
        <f t="shared" si="82"/>
        <v>#VALUE!</v>
      </c>
      <c r="AM118" s="34">
        <f t="shared" si="101"/>
        <v>0</v>
      </c>
      <c r="AN118" s="35">
        <f t="shared" ca="1" si="83"/>
        <v>0</v>
      </c>
      <c r="AO118" s="35">
        <f t="shared" ca="1" si="84"/>
        <v>0</v>
      </c>
      <c r="AP118" s="35">
        <f t="shared" ca="1" si="85"/>
        <v>0</v>
      </c>
      <c r="AQ118" s="35">
        <f t="shared" ca="1" si="86"/>
        <v>0</v>
      </c>
      <c r="AR118" s="35">
        <f t="shared" ca="1" si="87"/>
        <v>0</v>
      </c>
      <c r="AW118" s="14">
        <f t="shared" si="102"/>
        <v>6.0000000000000001E-3</v>
      </c>
      <c r="AX118" s="14">
        <f t="shared" si="103"/>
        <v>1.4999999999999999E-2</v>
      </c>
      <c r="AY118" s="14">
        <f t="shared" si="104"/>
        <v>5.5E-2</v>
      </c>
      <c r="AZ118" s="14" t="e">
        <f t="shared" si="105"/>
        <v>#VALUE!</v>
      </c>
      <c r="BD118" t="str">
        <f t="shared" si="81"/>
        <v>N/A</v>
      </c>
    </row>
    <row r="119" spans="2:56" ht="14.7" outlineLevel="1" thickBot="1">
      <c r="B119" s="29">
        <v>110</v>
      </c>
      <c r="C119" s="373" t="str">
        <f>IF(ISBLANK('1. Portfolio Schedule'!B120),"",IF(OR('1. Portfolio Schedule'!F120="Single Family Let",'1. Portfolio Schedule'!F120="Student Let"),$C$177,IF(OR('1. Portfolio Schedule'!F120="HMO (mandatory licence)",'1. Portfolio Schedule'!F120="HMO (selective licence)",'1. Portfolio Schedule'!F120="HMO (no licence)"),$C$178,IF('1. Portfolio Schedule'!F120=$C$179,$C$179,""))))</f>
        <v/>
      </c>
      <c r="D119" s="374" t="str">
        <f>IF(AND(C119&lt;&gt;$M$165,C119&lt;&gt;$M$166,C119&lt;&gt;$C$179),"",IF('1. Portfolio Schedule'!D120&gt;-1,'1. Portfolio Schedule'!D120,"Unspecified"))</f>
        <v/>
      </c>
      <c r="E119" s="374" t="str">
        <f>IF(AND(C119&lt;&gt;$M$165,C119&lt;&gt;$M$166,C119&lt;&gt;$C$179),"",'1. Portfolio Schedule'!B120)</f>
        <v/>
      </c>
      <c r="F119" s="375" t="str">
        <f>IF(AND(C119&lt;&gt;$M$165,C119&lt;&gt;$M$166,C119&lt;&gt;$C$179),"",'1. Portfolio Schedule'!C120)</f>
        <v/>
      </c>
      <c r="G119" s="375" t="str">
        <f>IF(AND(C119&lt;&gt;$M$165,C119&lt;&gt;$M$166,C119&lt;&gt;$C$179),"",IF('1. Portfolio Schedule'!J120="Individual","Individual",IF('1. Portfolio Schedule'!J120="Ltd Company","Ltd Co","Unspecified")))</f>
        <v/>
      </c>
      <c r="H119" s="376" t="str">
        <f>IF(AND(C119&lt;&gt;$M$165,C119&lt;&gt;$M$166,C119&lt;&gt;$C$179),"",'1. Portfolio Schedule'!K120)</f>
        <v/>
      </c>
      <c r="I119" s="376" t="str">
        <f>IF(AND(C119&lt;&gt;$M$165,C119&lt;&gt;$M$166,C119&lt;&gt;$C$179),"",'1. Portfolio Schedule'!H120)</f>
        <v/>
      </c>
      <c r="J119" s="377">
        <f t="shared" si="79"/>
        <v>0</v>
      </c>
      <c r="K119" s="378" t="str">
        <f>IF(AND(C119&lt;&gt;$M$165,C119&lt;&gt;$M$166,C119&lt;&gt;$C$179),"",'1. Portfolio Schedule'!L120)</f>
        <v/>
      </c>
      <c r="L119" s="379" t="str">
        <f>IF(AND(C119&lt;&gt;$M$165,C119&lt;&gt;$M$166,C119&lt;&gt;$C$179),"",'1. Portfolio Schedule'!M120)</f>
        <v/>
      </c>
      <c r="M119" s="45" t="str">
        <f t="shared" si="89"/>
        <v/>
      </c>
      <c r="N119" s="30">
        <f t="shared" si="90"/>
        <v>0</v>
      </c>
      <c r="O119" s="31" t="str">
        <f t="shared" si="91"/>
        <v/>
      </c>
      <c r="P119" t="s">
        <v>40</v>
      </c>
      <c r="Q119" s="145">
        <f t="shared" ca="1" si="92"/>
        <v>5.5E-2</v>
      </c>
      <c r="R119" s="30">
        <v>1.25</v>
      </c>
      <c r="S119" s="146">
        <f t="shared" ca="1" si="93"/>
        <v>0</v>
      </c>
      <c r="U119" s="33">
        <f t="shared" si="94"/>
        <v>0</v>
      </c>
      <c r="V119" s="33">
        <f t="shared" si="80"/>
        <v>0</v>
      </c>
      <c r="W119" s="33">
        <f t="shared" si="106"/>
        <v>0</v>
      </c>
      <c r="X119" s="33">
        <f t="shared" si="106"/>
        <v>0</v>
      </c>
      <c r="Y119" s="33">
        <f t="shared" si="106"/>
        <v>0</v>
      </c>
      <c r="Z119" s="124"/>
      <c r="AA119" s="41">
        <f t="shared" ca="1" si="95"/>
        <v>0</v>
      </c>
      <c r="AB119" s="42">
        <f t="shared" ca="1" si="96"/>
        <v>0</v>
      </c>
      <c r="AC119" s="43">
        <f t="shared" ca="1" si="97"/>
        <v>0</v>
      </c>
      <c r="AD119" s="43">
        <f t="shared" ca="1" si="98"/>
        <v>0</v>
      </c>
      <c r="AE119" s="43">
        <f t="shared" ca="1" si="99"/>
        <v>0</v>
      </c>
      <c r="AF119" s="44">
        <f t="shared" ca="1" si="100"/>
        <v>0</v>
      </c>
      <c r="AI119" s="38" t="e">
        <f t="shared" si="73"/>
        <v>#VALUE!</v>
      </c>
      <c r="AJ119" s="30">
        <v>1.25</v>
      </c>
      <c r="AK119" s="32" t="e">
        <f t="shared" ref="AK119:AK150" si="107">H119*$AI$10/12</f>
        <v>#VALUE!</v>
      </c>
      <c r="AM119" s="34">
        <f t="shared" si="101"/>
        <v>0</v>
      </c>
      <c r="AN119" s="35">
        <f t="shared" ref="AN119:AN150" ca="1" si="108">IFERROR(U119/$S119,0)</f>
        <v>0</v>
      </c>
      <c r="AO119" s="35">
        <f t="shared" ref="AO119:AO150" ca="1" si="109">IFERROR(V119/$S119,0)</f>
        <v>0</v>
      </c>
      <c r="AP119" s="35">
        <f t="shared" ref="AP119:AP150" ca="1" si="110">IFERROR(W119/$S119,0)</f>
        <v>0</v>
      </c>
      <c r="AQ119" s="35">
        <f t="shared" ref="AQ119:AQ150" ca="1" si="111">IFERROR(X119/$S119,0)</f>
        <v>0</v>
      </c>
      <c r="AR119" s="35">
        <f t="shared" ref="AR119:AR150" ca="1" si="112">IFERROR(Y119/$S119,0)</f>
        <v>0</v>
      </c>
      <c r="AW119" s="14">
        <f t="shared" si="102"/>
        <v>6.0000000000000001E-3</v>
      </c>
      <c r="AX119" s="14">
        <f t="shared" si="103"/>
        <v>1.4999999999999999E-2</v>
      </c>
      <c r="AY119" s="14">
        <f t="shared" si="104"/>
        <v>5.5E-2</v>
      </c>
      <c r="AZ119" s="14" t="e">
        <f t="shared" si="105"/>
        <v>#VALUE!</v>
      </c>
      <c r="BD119" t="str">
        <f t="shared" si="81"/>
        <v>N/A</v>
      </c>
    </row>
    <row r="120" spans="2:56" ht="14.7" outlineLevel="1" thickBot="1">
      <c r="B120" s="29">
        <v>111</v>
      </c>
      <c r="C120" s="373" t="str">
        <f>IF(ISBLANK('1. Portfolio Schedule'!B121),"",IF(OR('1. Portfolio Schedule'!F121="Single Family Let",'1. Portfolio Schedule'!F121="Student Let"),$C$177,IF(OR('1. Portfolio Schedule'!F121="HMO (mandatory licence)",'1. Portfolio Schedule'!F121="HMO (selective licence)",'1. Portfolio Schedule'!F121="HMO (no licence)"),$C$178,IF('1. Portfolio Schedule'!F121=$C$179,$C$179,""))))</f>
        <v/>
      </c>
      <c r="D120" s="374" t="str">
        <f>IF(AND(C120&lt;&gt;$M$165,C120&lt;&gt;$M$166,C120&lt;&gt;$C$179),"",IF('1. Portfolio Schedule'!D121&gt;-1,'1. Portfolio Schedule'!D121,"Unspecified"))</f>
        <v/>
      </c>
      <c r="E120" s="374" t="str">
        <f>IF(AND(C120&lt;&gt;$M$165,C120&lt;&gt;$M$166,C120&lt;&gt;$C$179),"",'1. Portfolio Schedule'!B121)</f>
        <v/>
      </c>
      <c r="F120" s="375" t="str">
        <f>IF(AND(C120&lt;&gt;$M$165,C120&lt;&gt;$M$166,C120&lt;&gt;$C$179),"",'1. Portfolio Schedule'!C121)</f>
        <v/>
      </c>
      <c r="G120" s="375" t="str">
        <f>IF(AND(C120&lt;&gt;$M$165,C120&lt;&gt;$M$166,C120&lt;&gt;$C$179),"",IF('1. Portfolio Schedule'!J121="Individual","Individual",IF('1. Portfolio Schedule'!J121="Ltd Company","Ltd Co","Unspecified")))</f>
        <v/>
      </c>
      <c r="H120" s="376" t="str">
        <f>IF(AND(C120&lt;&gt;$M$165,C120&lt;&gt;$M$166,C120&lt;&gt;$C$179),"",'1. Portfolio Schedule'!K121)</f>
        <v/>
      </c>
      <c r="I120" s="376" t="str">
        <f>IF(AND(C120&lt;&gt;$M$165,C120&lt;&gt;$M$166,C120&lt;&gt;$C$179),"",'1. Portfolio Schedule'!H121)</f>
        <v/>
      </c>
      <c r="J120" s="377">
        <f t="shared" si="79"/>
        <v>0</v>
      </c>
      <c r="K120" s="378" t="str">
        <f>IF(AND(C120&lt;&gt;$M$165,C120&lt;&gt;$M$166,C120&lt;&gt;$C$179),"",'1. Portfolio Schedule'!L121)</f>
        <v/>
      </c>
      <c r="L120" s="379" t="str">
        <f>IF(AND(C120&lt;&gt;$M$165,C120&lt;&gt;$M$166,C120&lt;&gt;$C$179),"",'1. Portfolio Schedule'!M121)</f>
        <v/>
      </c>
      <c r="M120" s="45" t="str">
        <f t="shared" si="89"/>
        <v/>
      </c>
      <c r="N120" s="30">
        <f t="shared" si="90"/>
        <v>0</v>
      </c>
      <c r="O120" s="31" t="str">
        <f t="shared" si="91"/>
        <v/>
      </c>
      <c r="P120" t="s">
        <v>40</v>
      </c>
      <c r="Q120" s="145">
        <f t="shared" ca="1" si="92"/>
        <v>5.5E-2</v>
      </c>
      <c r="R120" s="30">
        <v>1.25</v>
      </c>
      <c r="S120" s="146">
        <f t="shared" ca="1" si="93"/>
        <v>0</v>
      </c>
      <c r="U120" s="33">
        <f t="shared" si="94"/>
        <v>0</v>
      </c>
      <c r="V120" s="33">
        <f t="shared" si="80"/>
        <v>0</v>
      </c>
      <c r="W120" s="33">
        <f t="shared" si="106"/>
        <v>0</v>
      </c>
      <c r="X120" s="33">
        <f t="shared" si="106"/>
        <v>0</v>
      </c>
      <c r="Y120" s="33">
        <f t="shared" si="106"/>
        <v>0</v>
      </c>
      <c r="Z120" s="124"/>
      <c r="AA120" s="41">
        <f t="shared" ca="1" si="95"/>
        <v>0</v>
      </c>
      <c r="AB120" s="42">
        <f t="shared" ca="1" si="96"/>
        <v>0</v>
      </c>
      <c r="AC120" s="43">
        <f t="shared" ca="1" si="97"/>
        <v>0</v>
      </c>
      <c r="AD120" s="43">
        <f t="shared" ca="1" si="98"/>
        <v>0</v>
      </c>
      <c r="AE120" s="43">
        <f t="shared" ca="1" si="99"/>
        <v>0</v>
      </c>
      <c r="AF120" s="44">
        <f t="shared" ca="1" si="100"/>
        <v>0</v>
      </c>
      <c r="AI120" s="38" t="e">
        <f t="shared" si="73"/>
        <v>#VALUE!</v>
      </c>
      <c r="AJ120" s="30">
        <v>1.25</v>
      </c>
      <c r="AK120" s="32" t="e">
        <f t="shared" si="107"/>
        <v>#VALUE!</v>
      </c>
      <c r="AM120" s="34">
        <f t="shared" si="101"/>
        <v>0</v>
      </c>
      <c r="AN120" s="35">
        <f t="shared" ca="1" si="108"/>
        <v>0</v>
      </c>
      <c r="AO120" s="35">
        <f t="shared" ca="1" si="109"/>
        <v>0</v>
      </c>
      <c r="AP120" s="35">
        <f t="shared" ca="1" si="110"/>
        <v>0</v>
      </c>
      <c r="AQ120" s="35">
        <f t="shared" ca="1" si="111"/>
        <v>0</v>
      </c>
      <c r="AR120" s="35">
        <f t="shared" ca="1" si="112"/>
        <v>0</v>
      </c>
      <c r="AW120" s="14">
        <f t="shared" si="102"/>
        <v>6.0000000000000001E-3</v>
      </c>
      <c r="AX120" s="14">
        <f t="shared" si="103"/>
        <v>1.4999999999999999E-2</v>
      </c>
      <c r="AY120" s="14">
        <f t="shared" si="104"/>
        <v>5.5E-2</v>
      </c>
      <c r="AZ120" s="14" t="e">
        <f t="shared" si="105"/>
        <v>#VALUE!</v>
      </c>
      <c r="BD120" t="str">
        <f t="shared" si="81"/>
        <v>N/A</v>
      </c>
    </row>
    <row r="121" spans="2:56" ht="14.7" outlineLevel="1" thickBot="1">
      <c r="B121" s="29">
        <v>112</v>
      </c>
      <c r="C121" s="373" t="str">
        <f>IF(ISBLANK('1. Portfolio Schedule'!B122),"",IF(OR('1. Portfolio Schedule'!F122="Single Family Let",'1. Portfolio Schedule'!F122="Student Let"),$C$177,IF(OR('1. Portfolio Schedule'!F122="HMO (mandatory licence)",'1. Portfolio Schedule'!F122="HMO (selective licence)",'1. Portfolio Schedule'!F122="HMO (no licence)"),$C$178,IF('1. Portfolio Schedule'!F122=$C$179,$C$179,""))))</f>
        <v/>
      </c>
      <c r="D121" s="374" t="str">
        <f>IF(AND(C121&lt;&gt;$M$165,C121&lt;&gt;$M$166,C121&lt;&gt;$C$179),"",IF('1. Portfolio Schedule'!D122&gt;-1,'1. Portfolio Schedule'!D122,"Unspecified"))</f>
        <v/>
      </c>
      <c r="E121" s="374" t="str">
        <f>IF(AND(C121&lt;&gt;$M$165,C121&lt;&gt;$M$166,C121&lt;&gt;$C$179),"",'1. Portfolio Schedule'!B122)</f>
        <v/>
      </c>
      <c r="F121" s="375" t="str">
        <f>IF(AND(C121&lt;&gt;$M$165,C121&lt;&gt;$M$166,C121&lt;&gt;$C$179),"",'1. Portfolio Schedule'!C122)</f>
        <v/>
      </c>
      <c r="G121" s="375" t="str">
        <f>IF(AND(C121&lt;&gt;$M$165,C121&lt;&gt;$M$166,C121&lt;&gt;$C$179),"",IF('1. Portfolio Schedule'!J122="Individual","Individual",IF('1. Portfolio Schedule'!J122="Ltd Company","Ltd Co","Unspecified")))</f>
        <v/>
      </c>
      <c r="H121" s="376" t="str">
        <f>IF(AND(C121&lt;&gt;$M$165,C121&lt;&gt;$M$166,C121&lt;&gt;$C$179),"",'1. Portfolio Schedule'!K122)</f>
        <v/>
      </c>
      <c r="I121" s="376" t="str">
        <f>IF(AND(C121&lt;&gt;$M$165,C121&lt;&gt;$M$166,C121&lt;&gt;$C$179),"",'1. Portfolio Schedule'!H122)</f>
        <v/>
      </c>
      <c r="J121" s="377">
        <f t="shared" si="79"/>
        <v>0</v>
      </c>
      <c r="K121" s="378" t="str">
        <f>IF(AND(C121&lt;&gt;$M$165,C121&lt;&gt;$M$166,C121&lt;&gt;$C$179),"",'1. Portfolio Schedule'!L122)</f>
        <v/>
      </c>
      <c r="L121" s="379" t="str">
        <f>IF(AND(C121&lt;&gt;$M$165,C121&lt;&gt;$M$166,C121&lt;&gt;$C$179),"",'1. Portfolio Schedule'!M122)</f>
        <v/>
      </c>
      <c r="M121" s="45" t="str">
        <f t="shared" si="89"/>
        <v/>
      </c>
      <c r="N121" s="30">
        <f t="shared" si="90"/>
        <v>0</v>
      </c>
      <c r="O121" s="31" t="str">
        <f t="shared" si="91"/>
        <v/>
      </c>
      <c r="P121" t="s">
        <v>40</v>
      </c>
      <c r="Q121" s="145">
        <f t="shared" ca="1" si="92"/>
        <v>5.5E-2</v>
      </c>
      <c r="R121" s="30">
        <v>1.25</v>
      </c>
      <c r="S121" s="146">
        <f t="shared" ca="1" si="93"/>
        <v>0</v>
      </c>
      <c r="U121" s="33">
        <f t="shared" si="94"/>
        <v>0</v>
      </c>
      <c r="V121" s="33">
        <f t="shared" si="80"/>
        <v>0</v>
      </c>
      <c r="W121" s="33">
        <f t="shared" si="106"/>
        <v>0</v>
      </c>
      <c r="X121" s="33">
        <f t="shared" si="106"/>
        <v>0</v>
      </c>
      <c r="Y121" s="33">
        <f t="shared" si="106"/>
        <v>0</v>
      </c>
      <c r="Z121" s="124"/>
      <c r="AA121" s="41">
        <f t="shared" ca="1" si="95"/>
        <v>0</v>
      </c>
      <c r="AB121" s="42">
        <f t="shared" ca="1" si="96"/>
        <v>0</v>
      </c>
      <c r="AC121" s="43">
        <f t="shared" ca="1" si="97"/>
        <v>0</v>
      </c>
      <c r="AD121" s="43">
        <f t="shared" ca="1" si="98"/>
        <v>0</v>
      </c>
      <c r="AE121" s="43">
        <f t="shared" ca="1" si="99"/>
        <v>0</v>
      </c>
      <c r="AF121" s="44">
        <f t="shared" ca="1" si="100"/>
        <v>0</v>
      </c>
      <c r="AI121" s="38" t="e">
        <f t="shared" si="73"/>
        <v>#VALUE!</v>
      </c>
      <c r="AJ121" s="30">
        <v>1.25</v>
      </c>
      <c r="AK121" s="32" t="e">
        <f t="shared" si="107"/>
        <v>#VALUE!</v>
      </c>
      <c r="AM121" s="34">
        <f t="shared" si="101"/>
        <v>0</v>
      </c>
      <c r="AN121" s="35">
        <f t="shared" ca="1" si="108"/>
        <v>0</v>
      </c>
      <c r="AO121" s="35">
        <f t="shared" ca="1" si="109"/>
        <v>0</v>
      </c>
      <c r="AP121" s="35">
        <f t="shared" ca="1" si="110"/>
        <v>0</v>
      </c>
      <c r="AQ121" s="35">
        <f t="shared" ca="1" si="111"/>
        <v>0</v>
      </c>
      <c r="AR121" s="35">
        <f t="shared" ca="1" si="112"/>
        <v>0</v>
      </c>
      <c r="AW121" s="14">
        <f t="shared" si="102"/>
        <v>6.0000000000000001E-3</v>
      </c>
      <c r="AX121" s="14">
        <f t="shared" si="103"/>
        <v>1.4999999999999999E-2</v>
      </c>
      <c r="AY121" s="14">
        <f t="shared" si="104"/>
        <v>5.5E-2</v>
      </c>
      <c r="AZ121" s="14" t="e">
        <f t="shared" si="105"/>
        <v>#VALUE!</v>
      </c>
      <c r="BD121" t="str">
        <f t="shared" si="81"/>
        <v>N/A</v>
      </c>
    </row>
    <row r="122" spans="2:56" ht="14.7" outlineLevel="1" thickBot="1">
      <c r="B122" s="29">
        <v>113</v>
      </c>
      <c r="C122" s="373" t="str">
        <f>IF(ISBLANK('1. Portfolio Schedule'!B123),"",IF(OR('1. Portfolio Schedule'!F123="Single Family Let",'1. Portfolio Schedule'!F123="Student Let"),$C$177,IF(OR('1. Portfolio Schedule'!F123="HMO (mandatory licence)",'1. Portfolio Schedule'!F123="HMO (selective licence)",'1. Portfolio Schedule'!F123="HMO (no licence)"),$C$178,IF('1. Portfolio Schedule'!F123=$C$179,$C$179,""))))</f>
        <v/>
      </c>
      <c r="D122" s="374" t="str">
        <f>IF(AND(C122&lt;&gt;$M$165,C122&lt;&gt;$M$166,C122&lt;&gt;$C$179),"",IF('1. Portfolio Schedule'!D123&gt;-1,'1. Portfolio Schedule'!D123,"Unspecified"))</f>
        <v/>
      </c>
      <c r="E122" s="374" t="str">
        <f>IF(AND(C122&lt;&gt;$M$165,C122&lt;&gt;$M$166,C122&lt;&gt;$C$179),"",'1. Portfolio Schedule'!B123)</f>
        <v/>
      </c>
      <c r="F122" s="375" t="str">
        <f>IF(AND(C122&lt;&gt;$M$165,C122&lt;&gt;$M$166,C122&lt;&gt;$C$179),"",'1. Portfolio Schedule'!C123)</f>
        <v/>
      </c>
      <c r="G122" s="375" t="str">
        <f>IF(AND(C122&lt;&gt;$M$165,C122&lt;&gt;$M$166,C122&lt;&gt;$C$179),"",IF('1. Portfolio Schedule'!J123="Individual","Individual",IF('1. Portfolio Schedule'!J123="Ltd Company","Ltd Co","Unspecified")))</f>
        <v/>
      </c>
      <c r="H122" s="376" t="str">
        <f>IF(AND(C122&lt;&gt;$M$165,C122&lt;&gt;$M$166,C122&lt;&gt;$C$179),"",'1. Portfolio Schedule'!K123)</f>
        <v/>
      </c>
      <c r="I122" s="376" t="str">
        <f>IF(AND(C122&lt;&gt;$M$165,C122&lt;&gt;$M$166,C122&lt;&gt;$C$179),"",'1. Portfolio Schedule'!H123)</f>
        <v/>
      </c>
      <c r="J122" s="377">
        <f t="shared" si="79"/>
        <v>0</v>
      </c>
      <c r="K122" s="378" t="str">
        <f>IF(AND(C122&lt;&gt;$M$165,C122&lt;&gt;$M$166,C122&lt;&gt;$C$179),"",'1. Portfolio Schedule'!L123)</f>
        <v/>
      </c>
      <c r="L122" s="379" t="str">
        <f>IF(AND(C122&lt;&gt;$M$165,C122&lt;&gt;$M$166,C122&lt;&gt;$C$179),"",'1. Portfolio Schedule'!M123)</f>
        <v/>
      </c>
      <c r="M122" s="45" t="str">
        <f t="shared" si="89"/>
        <v/>
      </c>
      <c r="N122" s="30">
        <f t="shared" si="90"/>
        <v>0</v>
      </c>
      <c r="O122" s="31" t="str">
        <f t="shared" si="91"/>
        <v/>
      </c>
      <c r="P122" t="s">
        <v>40</v>
      </c>
      <c r="Q122" s="145">
        <f t="shared" ca="1" si="92"/>
        <v>5.5E-2</v>
      </c>
      <c r="R122" s="30">
        <v>1.25</v>
      </c>
      <c r="S122" s="146">
        <f t="shared" ca="1" si="93"/>
        <v>0</v>
      </c>
      <c r="U122" s="33">
        <f t="shared" si="94"/>
        <v>0</v>
      </c>
      <c r="V122" s="33">
        <f t="shared" si="80"/>
        <v>0</v>
      </c>
      <c r="W122" s="33">
        <f t="shared" si="106"/>
        <v>0</v>
      </c>
      <c r="X122" s="33">
        <f t="shared" si="106"/>
        <v>0</v>
      </c>
      <c r="Y122" s="33">
        <f t="shared" si="106"/>
        <v>0</v>
      </c>
      <c r="Z122" s="124"/>
      <c r="AA122" s="41">
        <f t="shared" ca="1" si="95"/>
        <v>0</v>
      </c>
      <c r="AB122" s="42">
        <f t="shared" ca="1" si="96"/>
        <v>0</v>
      </c>
      <c r="AC122" s="43">
        <f t="shared" ca="1" si="97"/>
        <v>0</v>
      </c>
      <c r="AD122" s="43">
        <f t="shared" ca="1" si="98"/>
        <v>0</v>
      </c>
      <c r="AE122" s="43">
        <f t="shared" ca="1" si="99"/>
        <v>0</v>
      </c>
      <c r="AF122" s="44">
        <f t="shared" ca="1" si="100"/>
        <v>0</v>
      </c>
      <c r="AI122" s="38" t="e">
        <f t="shared" si="73"/>
        <v>#VALUE!</v>
      </c>
      <c r="AJ122" s="30">
        <v>1.25</v>
      </c>
      <c r="AK122" s="32" t="e">
        <f t="shared" si="107"/>
        <v>#VALUE!</v>
      </c>
      <c r="AM122" s="34">
        <f t="shared" si="101"/>
        <v>0</v>
      </c>
      <c r="AN122" s="35">
        <f t="shared" ca="1" si="108"/>
        <v>0</v>
      </c>
      <c r="AO122" s="35">
        <f t="shared" ca="1" si="109"/>
        <v>0</v>
      </c>
      <c r="AP122" s="35">
        <f t="shared" ca="1" si="110"/>
        <v>0</v>
      </c>
      <c r="AQ122" s="35">
        <f t="shared" ca="1" si="111"/>
        <v>0</v>
      </c>
      <c r="AR122" s="35">
        <f t="shared" ca="1" si="112"/>
        <v>0</v>
      </c>
      <c r="AW122" s="14">
        <f t="shared" si="102"/>
        <v>6.0000000000000001E-3</v>
      </c>
      <c r="AX122" s="14">
        <f t="shared" si="103"/>
        <v>1.4999999999999999E-2</v>
      </c>
      <c r="AY122" s="14">
        <f t="shared" si="104"/>
        <v>5.5E-2</v>
      </c>
      <c r="AZ122" s="14" t="e">
        <f t="shared" si="105"/>
        <v>#VALUE!</v>
      </c>
      <c r="BD122" t="str">
        <f t="shared" si="81"/>
        <v>N/A</v>
      </c>
    </row>
    <row r="123" spans="2:56" ht="14.7" outlineLevel="1" thickBot="1">
      <c r="B123" s="29">
        <v>114</v>
      </c>
      <c r="C123" s="373" t="str">
        <f>IF(ISBLANK('1. Portfolio Schedule'!B124),"",IF(OR('1. Portfolio Schedule'!F124="Single Family Let",'1. Portfolio Schedule'!F124="Student Let"),$C$177,IF(OR('1. Portfolio Schedule'!F124="HMO (mandatory licence)",'1. Portfolio Schedule'!F124="HMO (selective licence)",'1. Portfolio Schedule'!F124="HMO (no licence)"),$C$178,IF('1. Portfolio Schedule'!F124=$C$179,$C$179,""))))</f>
        <v/>
      </c>
      <c r="D123" s="374" t="str">
        <f>IF(AND(C123&lt;&gt;$M$165,C123&lt;&gt;$M$166,C123&lt;&gt;$C$179),"",IF('1. Portfolio Schedule'!D124&gt;-1,'1. Portfolio Schedule'!D124,"Unspecified"))</f>
        <v/>
      </c>
      <c r="E123" s="374" t="str">
        <f>IF(AND(C123&lt;&gt;$M$165,C123&lt;&gt;$M$166,C123&lt;&gt;$C$179),"",'1. Portfolio Schedule'!B124)</f>
        <v/>
      </c>
      <c r="F123" s="375" t="str">
        <f>IF(AND(C123&lt;&gt;$M$165,C123&lt;&gt;$M$166,C123&lt;&gt;$C$179),"",'1. Portfolio Schedule'!C124)</f>
        <v/>
      </c>
      <c r="G123" s="375" t="str">
        <f>IF(AND(C123&lt;&gt;$M$165,C123&lt;&gt;$M$166,C123&lt;&gt;$C$179),"",IF('1. Portfolio Schedule'!J124="Individual","Individual",IF('1. Portfolio Schedule'!J124="Ltd Company","Ltd Co","Unspecified")))</f>
        <v/>
      </c>
      <c r="H123" s="376" t="str">
        <f>IF(AND(C123&lt;&gt;$M$165,C123&lt;&gt;$M$166,C123&lt;&gt;$C$179),"",'1. Portfolio Schedule'!K124)</f>
        <v/>
      </c>
      <c r="I123" s="376" t="str">
        <f>IF(AND(C123&lt;&gt;$M$165,C123&lt;&gt;$M$166,C123&lt;&gt;$C$179),"",'1. Portfolio Schedule'!H124)</f>
        <v/>
      </c>
      <c r="J123" s="377">
        <f t="shared" si="79"/>
        <v>0</v>
      </c>
      <c r="K123" s="378" t="str">
        <f>IF(AND(C123&lt;&gt;$M$165,C123&lt;&gt;$M$166,C123&lt;&gt;$C$179),"",'1. Portfolio Schedule'!L124)</f>
        <v/>
      </c>
      <c r="L123" s="379" t="str">
        <f>IF(AND(C123&lt;&gt;$M$165,C123&lt;&gt;$M$166,C123&lt;&gt;$C$179),"",'1. Portfolio Schedule'!M124)</f>
        <v/>
      </c>
      <c r="M123" s="45" t="str">
        <f t="shared" si="89"/>
        <v/>
      </c>
      <c r="N123" s="30">
        <f t="shared" si="90"/>
        <v>0</v>
      </c>
      <c r="O123" s="31" t="str">
        <f t="shared" si="91"/>
        <v/>
      </c>
      <c r="P123" t="s">
        <v>40</v>
      </c>
      <c r="Q123" s="145">
        <f t="shared" ca="1" si="92"/>
        <v>5.5E-2</v>
      </c>
      <c r="R123" s="30">
        <v>1.25</v>
      </c>
      <c r="S123" s="146">
        <f t="shared" ca="1" si="93"/>
        <v>0</v>
      </c>
      <c r="U123" s="33">
        <f t="shared" si="94"/>
        <v>0</v>
      </c>
      <c r="V123" s="33">
        <f t="shared" si="80"/>
        <v>0</v>
      </c>
      <c r="W123" s="33">
        <f t="shared" si="106"/>
        <v>0</v>
      </c>
      <c r="X123" s="33">
        <f t="shared" si="106"/>
        <v>0</v>
      </c>
      <c r="Y123" s="33">
        <f t="shared" si="106"/>
        <v>0</v>
      </c>
      <c r="Z123" s="124"/>
      <c r="AA123" s="41">
        <f t="shared" ca="1" si="95"/>
        <v>0</v>
      </c>
      <c r="AB123" s="42">
        <f t="shared" ca="1" si="96"/>
        <v>0</v>
      </c>
      <c r="AC123" s="43">
        <f t="shared" ca="1" si="97"/>
        <v>0</v>
      </c>
      <c r="AD123" s="43">
        <f t="shared" ca="1" si="98"/>
        <v>0</v>
      </c>
      <c r="AE123" s="43">
        <f t="shared" ca="1" si="99"/>
        <v>0</v>
      </c>
      <c r="AF123" s="44">
        <f t="shared" ca="1" si="100"/>
        <v>0</v>
      </c>
      <c r="AI123" s="38" t="e">
        <f t="shared" si="73"/>
        <v>#VALUE!</v>
      </c>
      <c r="AJ123" s="30">
        <v>1.25</v>
      </c>
      <c r="AK123" s="32" t="e">
        <f t="shared" si="107"/>
        <v>#VALUE!</v>
      </c>
      <c r="AM123" s="34">
        <f t="shared" si="101"/>
        <v>0</v>
      </c>
      <c r="AN123" s="35">
        <f t="shared" ca="1" si="108"/>
        <v>0</v>
      </c>
      <c r="AO123" s="35">
        <f t="shared" ca="1" si="109"/>
        <v>0</v>
      </c>
      <c r="AP123" s="35">
        <f t="shared" ca="1" si="110"/>
        <v>0</v>
      </c>
      <c r="AQ123" s="35">
        <f t="shared" ca="1" si="111"/>
        <v>0</v>
      </c>
      <c r="AR123" s="35">
        <f t="shared" ca="1" si="112"/>
        <v>0</v>
      </c>
      <c r="AW123" s="14">
        <f t="shared" si="102"/>
        <v>6.0000000000000001E-3</v>
      </c>
      <c r="AX123" s="14">
        <f t="shared" si="103"/>
        <v>1.4999999999999999E-2</v>
      </c>
      <c r="AY123" s="14">
        <f t="shared" si="104"/>
        <v>5.5E-2</v>
      </c>
      <c r="AZ123" s="14" t="e">
        <f t="shared" si="105"/>
        <v>#VALUE!</v>
      </c>
      <c r="BD123" t="str">
        <f t="shared" si="81"/>
        <v>N/A</v>
      </c>
    </row>
    <row r="124" spans="2:56" ht="14.7" outlineLevel="1" thickBot="1">
      <c r="B124" s="29">
        <v>115</v>
      </c>
      <c r="C124" s="373" t="str">
        <f>IF(ISBLANK('1. Portfolio Schedule'!B125),"",IF(OR('1. Portfolio Schedule'!F125="Single Family Let",'1. Portfolio Schedule'!F125="Student Let"),$C$177,IF(OR('1. Portfolio Schedule'!F125="HMO (mandatory licence)",'1. Portfolio Schedule'!F125="HMO (selective licence)",'1. Portfolio Schedule'!F125="HMO (no licence)"),$C$178,IF('1. Portfolio Schedule'!F125=$C$179,$C$179,""))))</f>
        <v/>
      </c>
      <c r="D124" s="374" t="str">
        <f>IF(AND(C124&lt;&gt;$M$165,C124&lt;&gt;$M$166,C124&lt;&gt;$C$179),"",IF('1. Portfolio Schedule'!D125&gt;-1,'1. Portfolio Schedule'!D125,"Unspecified"))</f>
        <v/>
      </c>
      <c r="E124" s="374" t="str">
        <f>IF(AND(C124&lt;&gt;$M$165,C124&lt;&gt;$M$166,C124&lt;&gt;$C$179),"",'1. Portfolio Schedule'!B125)</f>
        <v/>
      </c>
      <c r="F124" s="375" t="str">
        <f>IF(AND(C124&lt;&gt;$M$165,C124&lt;&gt;$M$166,C124&lt;&gt;$C$179),"",'1. Portfolio Schedule'!C125)</f>
        <v/>
      </c>
      <c r="G124" s="375" t="str">
        <f>IF(AND(C124&lt;&gt;$M$165,C124&lt;&gt;$M$166,C124&lt;&gt;$C$179),"",IF('1. Portfolio Schedule'!J125="Individual","Individual",IF('1. Portfolio Schedule'!J125="Ltd Company","Ltd Co","Unspecified")))</f>
        <v/>
      </c>
      <c r="H124" s="376" t="str">
        <f>IF(AND(C124&lt;&gt;$M$165,C124&lt;&gt;$M$166,C124&lt;&gt;$C$179),"",'1. Portfolio Schedule'!K125)</f>
        <v/>
      </c>
      <c r="I124" s="376" t="str">
        <f>IF(AND(C124&lt;&gt;$M$165,C124&lt;&gt;$M$166,C124&lt;&gt;$C$179),"",'1. Portfolio Schedule'!H125)</f>
        <v/>
      </c>
      <c r="J124" s="377">
        <f t="shared" si="79"/>
        <v>0</v>
      </c>
      <c r="K124" s="378" t="str">
        <f>IF(AND(C124&lt;&gt;$M$165,C124&lt;&gt;$M$166,C124&lt;&gt;$C$179),"",'1. Portfolio Schedule'!L125)</f>
        <v/>
      </c>
      <c r="L124" s="379" t="str">
        <f>IF(AND(C124&lt;&gt;$M$165,C124&lt;&gt;$M$166,C124&lt;&gt;$C$179),"",'1. Portfolio Schedule'!M125)</f>
        <v/>
      </c>
      <c r="M124" s="45" t="str">
        <f t="shared" si="89"/>
        <v/>
      </c>
      <c r="N124" s="30">
        <f t="shared" si="90"/>
        <v>0</v>
      </c>
      <c r="O124" s="31" t="str">
        <f t="shared" si="91"/>
        <v/>
      </c>
      <c r="P124" t="s">
        <v>40</v>
      </c>
      <c r="Q124" s="145">
        <f t="shared" ca="1" si="92"/>
        <v>5.5E-2</v>
      </c>
      <c r="R124" s="30">
        <v>1.25</v>
      </c>
      <c r="S124" s="146">
        <f t="shared" ca="1" si="93"/>
        <v>0</v>
      </c>
      <c r="U124" s="33">
        <f t="shared" si="94"/>
        <v>0</v>
      </c>
      <c r="V124" s="33">
        <f t="shared" si="80"/>
        <v>0</v>
      </c>
      <c r="W124" s="33">
        <f t="shared" si="106"/>
        <v>0</v>
      </c>
      <c r="X124" s="33">
        <f t="shared" si="106"/>
        <v>0</v>
      </c>
      <c r="Y124" s="33">
        <f t="shared" si="106"/>
        <v>0</v>
      </c>
      <c r="Z124" s="124"/>
      <c r="AA124" s="41">
        <f t="shared" ca="1" si="95"/>
        <v>0</v>
      </c>
      <c r="AB124" s="42">
        <f t="shared" ca="1" si="96"/>
        <v>0</v>
      </c>
      <c r="AC124" s="43">
        <f t="shared" ca="1" si="97"/>
        <v>0</v>
      </c>
      <c r="AD124" s="43">
        <f t="shared" ca="1" si="98"/>
        <v>0</v>
      </c>
      <c r="AE124" s="43">
        <f t="shared" ca="1" si="99"/>
        <v>0</v>
      </c>
      <c r="AF124" s="44">
        <f t="shared" ca="1" si="100"/>
        <v>0</v>
      </c>
      <c r="AI124" s="38" t="e">
        <f t="shared" si="73"/>
        <v>#VALUE!</v>
      </c>
      <c r="AJ124" s="30">
        <v>1.25</v>
      </c>
      <c r="AK124" s="32" t="e">
        <f t="shared" si="107"/>
        <v>#VALUE!</v>
      </c>
      <c r="AM124" s="34">
        <f t="shared" si="101"/>
        <v>0</v>
      </c>
      <c r="AN124" s="35">
        <f t="shared" ca="1" si="108"/>
        <v>0</v>
      </c>
      <c r="AO124" s="35">
        <f t="shared" ca="1" si="109"/>
        <v>0</v>
      </c>
      <c r="AP124" s="35">
        <f t="shared" ca="1" si="110"/>
        <v>0</v>
      </c>
      <c r="AQ124" s="35">
        <f t="shared" ca="1" si="111"/>
        <v>0</v>
      </c>
      <c r="AR124" s="35">
        <f t="shared" ca="1" si="112"/>
        <v>0</v>
      </c>
      <c r="AW124" s="14">
        <f t="shared" si="102"/>
        <v>6.0000000000000001E-3</v>
      </c>
      <c r="AX124" s="14">
        <f t="shared" si="103"/>
        <v>1.4999999999999999E-2</v>
      </c>
      <c r="AY124" s="14">
        <f t="shared" si="104"/>
        <v>5.5E-2</v>
      </c>
      <c r="AZ124" s="14" t="e">
        <f t="shared" si="105"/>
        <v>#VALUE!</v>
      </c>
      <c r="BD124" t="str">
        <f t="shared" si="81"/>
        <v>N/A</v>
      </c>
    </row>
    <row r="125" spans="2:56" ht="14.7" outlineLevel="1" thickBot="1">
      <c r="B125" s="29">
        <v>116</v>
      </c>
      <c r="C125" s="373" t="str">
        <f>IF(ISBLANK('1. Portfolio Schedule'!B126),"",IF(OR('1. Portfolio Schedule'!F126="Single Family Let",'1. Portfolio Schedule'!F126="Student Let"),$C$177,IF(OR('1. Portfolio Schedule'!F126="HMO (mandatory licence)",'1. Portfolio Schedule'!F126="HMO (selective licence)",'1. Portfolio Schedule'!F126="HMO (no licence)"),$C$178,IF('1. Portfolio Schedule'!F126=$C$179,$C$179,""))))</f>
        <v/>
      </c>
      <c r="D125" s="374" t="str">
        <f>IF(AND(C125&lt;&gt;$M$165,C125&lt;&gt;$M$166,C125&lt;&gt;$C$179),"",IF('1. Portfolio Schedule'!D126&gt;-1,'1. Portfolio Schedule'!D126,"Unspecified"))</f>
        <v/>
      </c>
      <c r="E125" s="374" t="str">
        <f>IF(AND(C125&lt;&gt;$M$165,C125&lt;&gt;$M$166,C125&lt;&gt;$C$179),"",'1. Portfolio Schedule'!B126)</f>
        <v/>
      </c>
      <c r="F125" s="375" t="str">
        <f>IF(AND(C125&lt;&gt;$M$165,C125&lt;&gt;$M$166,C125&lt;&gt;$C$179),"",'1. Portfolio Schedule'!C126)</f>
        <v/>
      </c>
      <c r="G125" s="375" t="str">
        <f>IF(AND(C125&lt;&gt;$M$165,C125&lt;&gt;$M$166,C125&lt;&gt;$C$179),"",IF('1. Portfolio Schedule'!J126="Individual","Individual",IF('1. Portfolio Schedule'!J126="Ltd Company","Ltd Co","Unspecified")))</f>
        <v/>
      </c>
      <c r="H125" s="376" t="str">
        <f>IF(AND(C125&lt;&gt;$M$165,C125&lt;&gt;$M$166,C125&lt;&gt;$C$179),"",'1. Portfolio Schedule'!K126)</f>
        <v/>
      </c>
      <c r="I125" s="376" t="str">
        <f>IF(AND(C125&lt;&gt;$M$165,C125&lt;&gt;$M$166,C125&lt;&gt;$C$179),"",'1. Portfolio Schedule'!H126)</f>
        <v/>
      </c>
      <c r="J125" s="377">
        <f t="shared" si="79"/>
        <v>0</v>
      </c>
      <c r="K125" s="378" t="str">
        <f>IF(AND(C125&lt;&gt;$M$165,C125&lt;&gt;$M$166,C125&lt;&gt;$C$179),"",'1. Portfolio Schedule'!L126)</f>
        <v/>
      </c>
      <c r="L125" s="379" t="str">
        <f>IF(AND(C125&lt;&gt;$M$165,C125&lt;&gt;$M$166,C125&lt;&gt;$C$179),"",'1. Portfolio Schedule'!M126)</f>
        <v/>
      </c>
      <c r="M125" s="45" t="str">
        <f t="shared" si="89"/>
        <v/>
      </c>
      <c r="N125" s="30">
        <f t="shared" si="90"/>
        <v>0</v>
      </c>
      <c r="O125" s="31" t="str">
        <f t="shared" si="91"/>
        <v/>
      </c>
      <c r="P125" t="s">
        <v>40</v>
      </c>
      <c r="Q125" s="145">
        <f t="shared" ca="1" si="92"/>
        <v>5.5E-2</v>
      </c>
      <c r="R125" s="30">
        <v>1.25</v>
      </c>
      <c r="S125" s="146">
        <f t="shared" ca="1" si="93"/>
        <v>0</v>
      </c>
      <c r="U125" s="33">
        <f t="shared" si="94"/>
        <v>0</v>
      </c>
      <c r="V125" s="33">
        <f t="shared" si="80"/>
        <v>0</v>
      </c>
      <c r="W125" s="33">
        <f t="shared" si="106"/>
        <v>0</v>
      </c>
      <c r="X125" s="33">
        <f t="shared" si="106"/>
        <v>0</v>
      </c>
      <c r="Y125" s="33">
        <f t="shared" si="106"/>
        <v>0</v>
      </c>
      <c r="Z125" s="124"/>
      <c r="AA125" s="41">
        <f t="shared" ca="1" si="95"/>
        <v>0</v>
      </c>
      <c r="AB125" s="42">
        <f t="shared" ca="1" si="96"/>
        <v>0</v>
      </c>
      <c r="AC125" s="43">
        <f t="shared" ca="1" si="97"/>
        <v>0</v>
      </c>
      <c r="AD125" s="43">
        <f t="shared" ca="1" si="98"/>
        <v>0</v>
      </c>
      <c r="AE125" s="43">
        <f t="shared" ca="1" si="99"/>
        <v>0</v>
      </c>
      <c r="AF125" s="44">
        <f t="shared" ca="1" si="100"/>
        <v>0</v>
      </c>
      <c r="AI125" s="38" t="e">
        <f t="shared" si="73"/>
        <v>#VALUE!</v>
      </c>
      <c r="AJ125" s="30">
        <v>1.25</v>
      </c>
      <c r="AK125" s="32" t="e">
        <f t="shared" si="107"/>
        <v>#VALUE!</v>
      </c>
      <c r="AM125" s="34">
        <f t="shared" si="101"/>
        <v>0</v>
      </c>
      <c r="AN125" s="35">
        <f t="shared" ca="1" si="108"/>
        <v>0</v>
      </c>
      <c r="AO125" s="35">
        <f t="shared" ca="1" si="109"/>
        <v>0</v>
      </c>
      <c r="AP125" s="35">
        <f t="shared" ca="1" si="110"/>
        <v>0</v>
      </c>
      <c r="AQ125" s="35">
        <f t="shared" ca="1" si="111"/>
        <v>0</v>
      </c>
      <c r="AR125" s="35">
        <f t="shared" ca="1" si="112"/>
        <v>0</v>
      </c>
      <c r="AW125" s="14">
        <f t="shared" si="102"/>
        <v>6.0000000000000001E-3</v>
      </c>
      <c r="AX125" s="14">
        <f t="shared" si="103"/>
        <v>1.4999999999999999E-2</v>
      </c>
      <c r="AY125" s="14">
        <f t="shared" si="104"/>
        <v>5.5E-2</v>
      </c>
      <c r="AZ125" s="14" t="e">
        <f t="shared" si="105"/>
        <v>#VALUE!</v>
      </c>
      <c r="BD125" t="str">
        <f t="shared" si="81"/>
        <v>N/A</v>
      </c>
    </row>
    <row r="126" spans="2:56" ht="14.7" outlineLevel="1" thickBot="1">
      <c r="B126" s="29">
        <v>117</v>
      </c>
      <c r="C126" s="373" t="str">
        <f>IF(ISBLANK('1. Portfolio Schedule'!B127),"",IF(OR('1. Portfolio Schedule'!F127="Single Family Let",'1. Portfolio Schedule'!F127="Student Let"),$C$177,IF(OR('1. Portfolio Schedule'!F127="HMO (mandatory licence)",'1. Portfolio Schedule'!F127="HMO (selective licence)",'1. Portfolio Schedule'!F127="HMO (no licence)"),$C$178,IF('1. Portfolio Schedule'!F127=$C$179,$C$179,""))))</f>
        <v/>
      </c>
      <c r="D126" s="374" t="str">
        <f>IF(AND(C126&lt;&gt;$M$165,C126&lt;&gt;$M$166,C126&lt;&gt;$C$179),"",IF('1. Portfolio Schedule'!D127&gt;-1,'1. Portfolio Schedule'!D127,"Unspecified"))</f>
        <v/>
      </c>
      <c r="E126" s="374" t="str">
        <f>IF(AND(C126&lt;&gt;$M$165,C126&lt;&gt;$M$166,C126&lt;&gt;$C$179),"",'1. Portfolio Schedule'!B127)</f>
        <v/>
      </c>
      <c r="F126" s="375" t="str">
        <f>IF(AND(C126&lt;&gt;$M$165,C126&lt;&gt;$M$166,C126&lt;&gt;$C$179),"",'1. Portfolio Schedule'!C127)</f>
        <v/>
      </c>
      <c r="G126" s="375" t="str">
        <f>IF(AND(C126&lt;&gt;$M$165,C126&lt;&gt;$M$166,C126&lt;&gt;$C$179),"",IF('1. Portfolio Schedule'!J127="Individual","Individual",IF('1. Portfolio Schedule'!J127="Ltd Company","Ltd Co","Unspecified")))</f>
        <v/>
      </c>
      <c r="H126" s="376" t="str">
        <f>IF(AND(C126&lt;&gt;$M$165,C126&lt;&gt;$M$166,C126&lt;&gt;$C$179),"",'1. Portfolio Schedule'!K127)</f>
        <v/>
      </c>
      <c r="I126" s="376" t="str">
        <f>IF(AND(C126&lt;&gt;$M$165,C126&lt;&gt;$M$166,C126&lt;&gt;$C$179),"",'1. Portfolio Schedule'!H127)</f>
        <v/>
      </c>
      <c r="J126" s="377">
        <f t="shared" si="79"/>
        <v>0</v>
      </c>
      <c r="K126" s="378" t="str">
        <f>IF(AND(C126&lt;&gt;$M$165,C126&lt;&gt;$M$166,C126&lt;&gt;$C$179),"",'1. Portfolio Schedule'!L127)</f>
        <v/>
      </c>
      <c r="L126" s="379" t="str">
        <f>IF(AND(C126&lt;&gt;$M$165,C126&lt;&gt;$M$166,C126&lt;&gt;$C$179),"",'1. Portfolio Schedule'!M127)</f>
        <v/>
      </c>
      <c r="M126" s="45" t="str">
        <f t="shared" si="89"/>
        <v/>
      </c>
      <c r="N126" s="30">
        <f t="shared" si="90"/>
        <v>0</v>
      </c>
      <c r="O126" s="31" t="str">
        <f t="shared" si="91"/>
        <v/>
      </c>
      <c r="P126" t="s">
        <v>40</v>
      </c>
      <c r="Q126" s="145">
        <f t="shared" ca="1" si="92"/>
        <v>5.5E-2</v>
      </c>
      <c r="R126" s="30">
        <v>1.25</v>
      </c>
      <c r="S126" s="146">
        <f t="shared" ca="1" si="93"/>
        <v>0</v>
      </c>
      <c r="U126" s="33">
        <f t="shared" si="94"/>
        <v>0</v>
      </c>
      <c r="V126" s="33">
        <f t="shared" si="80"/>
        <v>0</v>
      </c>
      <c r="W126" s="33">
        <f t="shared" si="106"/>
        <v>0</v>
      </c>
      <c r="X126" s="33">
        <f t="shared" si="106"/>
        <v>0</v>
      </c>
      <c r="Y126" s="33">
        <f t="shared" si="106"/>
        <v>0</v>
      </c>
      <c r="Z126" s="124"/>
      <c r="AA126" s="41">
        <f t="shared" ca="1" si="95"/>
        <v>0</v>
      </c>
      <c r="AB126" s="42">
        <f t="shared" ca="1" si="96"/>
        <v>0</v>
      </c>
      <c r="AC126" s="43">
        <f t="shared" ca="1" si="97"/>
        <v>0</v>
      </c>
      <c r="AD126" s="43">
        <f t="shared" ca="1" si="98"/>
        <v>0</v>
      </c>
      <c r="AE126" s="43">
        <f t="shared" ca="1" si="99"/>
        <v>0</v>
      </c>
      <c r="AF126" s="44">
        <f t="shared" ca="1" si="100"/>
        <v>0</v>
      </c>
      <c r="AI126" s="38" t="e">
        <f t="shared" si="73"/>
        <v>#VALUE!</v>
      </c>
      <c r="AJ126" s="30">
        <v>1.25</v>
      </c>
      <c r="AK126" s="32" t="e">
        <f t="shared" si="107"/>
        <v>#VALUE!</v>
      </c>
      <c r="AM126" s="34">
        <f t="shared" si="101"/>
        <v>0</v>
      </c>
      <c r="AN126" s="35">
        <f t="shared" ca="1" si="108"/>
        <v>0</v>
      </c>
      <c r="AO126" s="35">
        <f t="shared" ca="1" si="109"/>
        <v>0</v>
      </c>
      <c r="AP126" s="35">
        <f t="shared" ca="1" si="110"/>
        <v>0</v>
      </c>
      <c r="AQ126" s="35">
        <f t="shared" ca="1" si="111"/>
        <v>0</v>
      </c>
      <c r="AR126" s="35">
        <f t="shared" ca="1" si="112"/>
        <v>0</v>
      </c>
      <c r="AW126" s="14">
        <f t="shared" si="102"/>
        <v>6.0000000000000001E-3</v>
      </c>
      <c r="AX126" s="14">
        <f t="shared" si="103"/>
        <v>1.4999999999999999E-2</v>
      </c>
      <c r="AY126" s="14">
        <f t="shared" si="104"/>
        <v>5.5E-2</v>
      </c>
      <c r="AZ126" s="14" t="e">
        <f t="shared" si="105"/>
        <v>#VALUE!</v>
      </c>
      <c r="BD126" t="str">
        <f t="shared" si="81"/>
        <v>N/A</v>
      </c>
    </row>
    <row r="127" spans="2:56" ht="14.7" outlineLevel="1" thickBot="1">
      <c r="B127" s="29">
        <v>118</v>
      </c>
      <c r="C127" s="373" t="str">
        <f>IF(ISBLANK('1. Portfolio Schedule'!B128),"",IF(OR('1. Portfolio Schedule'!F128="Single Family Let",'1. Portfolio Schedule'!F128="Student Let"),$C$177,IF(OR('1. Portfolio Schedule'!F128="HMO (mandatory licence)",'1. Portfolio Schedule'!F128="HMO (selective licence)",'1. Portfolio Schedule'!F128="HMO (no licence)"),$C$178,IF('1. Portfolio Schedule'!F128=$C$179,$C$179,""))))</f>
        <v/>
      </c>
      <c r="D127" s="374" t="str">
        <f>IF(AND(C127&lt;&gt;$M$165,C127&lt;&gt;$M$166,C127&lt;&gt;$C$179),"",IF('1. Portfolio Schedule'!D128&gt;-1,'1. Portfolio Schedule'!D128,"Unspecified"))</f>
        <v/>
      </c>
      <c r="E127" s="374" t="str">
        <f>IF(AND(C127&lt;&gt;$M$165,C127&lt;&gt;$M$166,C127&lt;&gt;$C$179),"",'1. Portfolio Schedule'!B128)</f>
        <v/>
      </c>
      <c r="F127" s="375" t="str">
        <f>IF(AND(C127&lt;&gt;$M$165,C127&lt;&gt;$M$166,C127&lt;&gt;$C$179),"",'1. Portfolio Schedule'!C128)</f>
        <v/>
      </c>
      <c r="G127" s="375" t="str">
        <f>IF(AND(C127&lt;&gt;$M$165,C127&lt;&gt;$M$166,C127&lt;&gt;$C$179),"",IF('1. Portfolio Schedule'!J128="Individual","Individual",IF('1. Portfolio Schedule'!J128="Ltd Company","Ltd Co","Unspecified")))</f>
        <v/>
      </c>
      <c r="H127" s="376" t="str">
        <f>IF(AND(C127&lt;&gt;$M$165,C127&lt;&gt;$M$166,C127&lt;&gt;$C$179),"",'1. Portfolio Schedule'!K128)</f>
        <v/>
      </c>
      <c r="I127" s="376" t="str">
        <f>IF(AND(C127&lt;&gt;$M$165,C127&lt;&gt;$M$166,C127&lt;&gt;$C$179),"",'1. Portfolio Schedule'!H128)</f>
        <v/>
      </c>
      <c r="J127" s="377">
        <f t="shared" si="79"/>
        <v>0</v>
      </c>
      <c r="K127" s="378" t="str">
        <f>IF(AND(C127&lt;&gt;$M$165,C127&lt;&gt;$M$166,C127&lt;&gt;$C$179),"",'1. Portfolio Schedule'!L128)</f>
        <v/>
      </c>
      <c r="L127" s="379" t="str">
        <f>IF(AND(C127&lt;&gt;$M$165,C127&lt;&gt;$M$166,C127&lt;&gt;$C$179),"",'1. Portfolio Schedule'!M128)</f>
        <v/>
      </c>
      <c r="M127" s="45" t="str">
        <f t="shared" si="89"/>
        <v/>
      </c>
      <c r="N127" s="30">
        <f t="shared" si="90"/>
        <v>0</v>
      </c>
      <c r="O127" s="31" t="str">
        <f t="shared" si="91"/>
        <v/>
      </c>
      <c r="P127" t="s">
        <v>40</v>
      </c>
      <c r="Q127" s="145">
        <f t="shared" ca="1" si="92"/>
        <v>5.5E-2</v>
      </c>
      <c r="R127" s="30">
        <v>1.25</v>
      </c>
      <c r="S127" s="146">
        <f t="shared" ca="1" si="93"/>
        <v>0</v>
      </c>
      <c r="U127" s="33">
        <f t="shared" si="94"/>
        <v>0</v>
      </c>
      <c r="V127" s="33">
        <f t="shared" si="80"/>
        <v>0</v>
      </c>
      <c r="W127" s="33">
        <f t="shared" si="106"/>
        <v>0</v>
      </c>
      <c r="X127" s="33">
        <f t="shared" si="106"/>
        <v>0</v>
      </c>
      <c r="Y127" s="33">
        <f t="shared" si="106"/>
        <v>0</v>
      </c>
      <c r="Z127" s="124"/>
      <c r="AA127" s="41">
        <f t="shared" ca="1" si="95"/>
        <v>0</v>
      </c>
      <c r="AB127" s="42">
        <f t="shared" ca="1" si="96"/>
        <v>0</v>
      </c>
      <c r="AC127" s="43">
        <f t="shared" ca="1" si="97"/>
        <v>0</v>
      </c>
      <c r="AD127" s="43">
        <f t="shared" ca="1" si="98"/>
        <v>0</v>
      </c>
      <c r="AE127" s="43">
        <f t="shared" ca="1" si="99"/>
        <v>0</v>
      </c>
      <c r="AF127" s="44">
        <f t="shared" ca="1" si="100"/>
        <v>0</v>
      </c>
      <c r="AI127" s="38" t="e">
        <f t="shared" si="73"/>
        <v>#VALUE!</v>
      </c>
      <c r="AJ127" s="30">
        <v>1.25</v>
      </c>
      <c r="AK127" s="32" t="e">
        <f t="shared" si="107"/>
        <v>#VALUE!</v>
      </c>
      <c r="AM127" s="34">
        <f t="shared" si="101"/>
        <v>0</v>
      </c>
      <c r="AN127" s="35">
        <f t="shared" ca="1" si="108"/>
        <v>0</v>
      </c>
      <c r="AO127" s="35">
        <f t="shared" ca="1" si="109"/>
        <v>0</v>
      </c>
      <c r="AP127" s="35">
        <f t="shared" ca="1" si="110"/>
        <v>0</v>
      </c>
      <c r="AQ127" s="35">
        <f t="shared" ca="1" si="111"/>
        <v>0</v>
      </c>
      <c r="AR127" s="35">
        <f t="shared" ca="1" si="112"/>
        <v>0</v>
      </c>
      <c r="AW127" s="14">
        <f t="shared" si="102"/>
        <v>6.0000000000000001E-3</v>
      </c>
      <c r="AX127" s="14">
        <f t="shared" si="103"/>
        <v>1.4999999999999999E-2</v>
      </c>
      <c r="AY127" s="14">
        <f t="shared" si="104"/>
        <v>5.5E-2</v>
      </c>
      <c r="AZ127" s="14" t="e">
        <f t="shared" si="105"/>
        <v>#VALUE!</v>
      </c>
      <c r="BD127" t="str">
        <f t="shared" si="81"/>
        <v>N/A</v>
      </c>
    </row>
    <row r="128" spans="2:56" ht="14.7" outlineLevel="1" thickBot="1">
      <c r="B128" s="29">
        <v>119</v>
      </c>
      <c r="C128" s="373" t="str">
        <f>IF(ISBLANK('1. Portfolio Schedule'!B129),"",IF(OR('1. Portfolio Schedule'!F129="Single Family Let",'1. Portfolio Schedule'!F129="Student Let"),$C$177,IF(OR('1. Portfolio Schedule'!F129="HMO (mandatory licence)",'1. Portfolio Schedule'!F129="HMO (selective licence)",'1. Portfolio Schedule'!F129="HMO (no licence)"),$C$178,IF('1. Portfolio Schedule'!F129=$C$179,$C$179,""))))</f>
        <v/>
      </c>
      <c r="D128" s="374" t="str">
        <f>IF(AND(C128&lt;&gt;$M$165,C128&lt;&gt;$M$166,C128&lt;&gt;$C$179),"",IF('1. Portfolio Schedule'!D129&gt;-1,'1. Portfolio Schedule'!D129,"Unspecified"))</f>
        <v/>
      </c>
      <c r="E128" s="374" t="str">
        <f>IF(AND(C128&lt;&gt;$M$165,C128&lt;&gt;$M$166,C128&lt;&gt;$C$179),"",'1. Portfolio Schedule'!B129)</f>
        <v/>
      </c>
      <c r="F128" s="375" t="str">
        <f>IF(AND(C128&lt;&gt;$M$165,C128&lt;&gt;$M$166,C128&lt;&gt;$C$179),"",'1. Portfolio Schedule'!C129)</f>
        <v/>
      </c>
      <c r="G128" s="375" t="str">
        <f>IF(AND(C128&lt;&gt;$M$165,C128&lt;&gt;$M$166,C128&lt;&gt;$C$179),"",IF('1. Portfolio Schedule'!J129="Individual","Individual",IF('1. Portfolio Schedule'!J129="Ltd Company","Ltd Co","Unspecified")))</f>
        <v/>
      </c>
      <c r="H128" s="376" t="str">
        <f>IF(AND(C128&lt;&gt;$M$165,C128&lt;&gt;$M$166,C128&lt;&gt;$C$179),"",'1. Portfolio Schedule'!K129)</f>
        <v/>
      </c>
      <c r="I128" s="376" t="str">
        <f>IF(AND(C128&lt;&gt;$M$165,C128&lt;&gt;$M$166,C128&lt;&gt;$C$179),"",'1. Portfolio Schedule'!H129)</f>
        <v/>
      </c>
      <c r="J128" s="377">
        <f t="shared" si="79"/>
        <v>0</v>
      </c>
      <c r="K128" s="378" t="str">
        <f>IF(AND(C128&lt;&gt;$M$165,C128&lt;&gt;$M$166,C128&lt;&gt;$C$179),"",'1. Portfolio Schedule'!L129)</f>
        <v/>
      </c>
      <c r="L128" s="379" t="str">
        <f>IF(AND(C128&lt;&gt;$M$165,C128&lt;&gt;$M$166,C128&lt;&gt;$C$179),"",'1. Portfolio Schedule'!M129)</f>
        <v/>
      </c>
      <c r="M128" s="45" t="str">
        <f t="shared" si="89"/>
        <v/>
      </c>
      <c r="N128" s="30">
        <f t="shared" si="90"/>
        <v>0</v>
      </c>
      <c r="O128" s="31" t="str">
        <f t="shared" si="91"/>
        <v/>
      </c>
      <c r="P128" t="s">
        <v>40</v>
      </c>
      <c r="Q128" s="145">
        <f t="shared" ca="1" si="92"/>
        <v>5.5E-2</v>
      </c>
      <c r="R128" s="30">
        <v>1.25</v>
      </c>
      <c r="S128" s="146">
        <f t="shared" ca="1" si="93"/>
        <v>0</v>
      </c>
      <c r="U128" s="33">
        <f t="shared" si="94"/>
        <v>0</v>
      </c>
      <c r="V128" s="33">
        <f t="shared" si="80"/>
        <v>0</v>
      </c>
      <c r="W128" s="33">
        <f t="shared" si="106"/>
        <v>0</v>
      </c>
      <c r="X128" s="33">
        <f t="shared" si="106"/>
        <v>0</v>
      </c>
      <c r="Y128" s="33">
        <f t="shared" si="106"/>
        <v>0</v>
      </c>
      <c r="Z128" s="124"/>
      <c r="AA128" s="41">
        <f t="shared" ca="1" si="95"/>
        <v>0</v>
      </c>
      <c r="AB128" s="42">
        <f t="shared" ca="1" si="96"/>
        <v>0</v>
      </c>
      <c r="AC128" s="43">
        <f t="shared" ca="1" si="97"/>
        <v>0</v>
      </c>
      <c r="AD128" s="43">
        <f t="shared" ca="1" si="98"/>
        <v>0</v>
      </c>
      <c r="AE128" s="43">
        <f t="shared" ca="1" si="99"/>
        <v>0</v>
      </c>
      <c r="AF128" s="44">
        <f t="shared" ca="1" si="100"/>
        <v>0</v>
      </c>
      <c r="AI128" s="38" t="e">
        <f t="shared" si="73"/>
        <v>#VALUE!</v>
      </c>
      <c r="AJ128" s="30">
        <v>1.25</v>
      </c>
      <c r="AK128" s="32" t="e">
        <f t="shared" si="107"/>
        <v>#VALUE!</v>
      </c>
      <c r="AM128" s="34">
        <f t="shared" si="101"/>
        <v>0</v>
      </c>
      <c r="AN128" s="35">
        <f t="shared" ca="1" si="108"/>
        <v>0</v>
      </c>
      <c r="AO128" s="35">
        <f t="shared" ca="1" si="109"/>
        <v>0</v>
      </c>
      <c r="AP128" s="35">
        <f t="shared" ca="1" si="110"/>
        <v>0</v>
      </c>
      <c r="AQ128" s="35">
        <f t="shared" ca="1" si="111"/>
        <v>0</v>
      </c>
      <c r="AR128" s="35">
        <f t="shared" ca="1" si="112"/>
        <v>0</v>
      </c>
      <c r="AW128" s="14">
        <f t="shared" si="102"/>
        <v>6.0000000000000001E-3</v>
      </c>
      <c r="AX128" s="14">
        <f t="shared" si="103"/>
        <v>1.4999999999999999E-2</v>
      </c>
      <c r="AY128" s="14">
        <f t="shared" si="104"/>
        <v>5.5E-2</v>
      </c>
      <c r="AZ128" s="14" t="e">
        <f t="shared" si="105"/>
        <v>#VALUE!</v>
      </c>
      <c r="BD128" t="str">
        <f t="shared" si="81"/>
        <v>N/A</v>
      </c>
    </row>
    <row r="129" spans="2:56" ht="14.7" outlineLevel="1" thickBot="1">
      <c r="B129" s="29">
        <v>120</v>
      </c>
      <c r="C129" s="373" t="str">
        <f>IF(ISBLANK('1. Portfolio Schedule'!B130),"",IF(OR('1. Portfolio Schedule'!F130="Single Family Let",'1. Portfolio Schedule'!F130="Student Let"),$C$177,IF(OR('1. Portfolio Schedule'!F130="HMO (mandatory licence)",'1. Portfolio Schedule'!F130="HMO (selective licence)",'1. Portfolio Schedule'!F130="HMO (no licence)"),$C$178,IF('1. Portfolio Schedule'!F130=$C$179,$C$179,""))))</f>
        <v/>
      </c>
      <c r="D129" s="374" t="str">
        <f>IF(AND(C129&lt;&gt;$M$165,C129&lt;&gt;$M$166,C129&lt;&gt;$C$179),"",IF('1. Portfolio Schedule'!D130&gt;-1,'1. Portfolio Schedule'!D130,"Unspecified"))</f>
        <v/>
      </c>
      <c r="E129" s="374" t="str">
        <f>IF(AND(C129&lt;&gt;$M$165,C129&lt;&gt;$M$166,C129&lt;&gt;$C$179),"",'1. Portfolio Schedule'!B130)</f>
        <v/>
      </c>
      <c r="F129" s="375" t="str">
        <f>IF(AND(C129&lt;&gt;$M$165,C129&lt;&gt;$M$166,C129&lt;&gt;$C$179),"",'1. Portfolio Schedule'!C130)</f>
        <v/>
      </c>
      <c r="G129" s="375" t="str">
        <f>IF(AND(C129&lt;&gt;$M$165,C129&lt;&gt;$M$166,C129&lt;&gt;$C$179),"",IF('1. Portfolio Schedule'!J130="Individual","Individual",IF('1. Portfolio Schedule'!J130="Ltd Company","Ltd Co","Unspecified")))</f>
        <v/>
      </c>
      <c r="H129" s="376" t="str">
        <f>IF(AND(C129&lt;&gt;$M$165,C129&lt;&gt;$M$166,C129&lt;&gt;$C$179),"",'1. Portfolio Schedule'!K130)</f>
        <v/>
      </c>
      <c r="I129" s="376" t="str">
        <f>IF(AND(C129&lt;&gt;$M$165,C129&lt;&gt;$M$166,C129&lt;&gt;$C$179),"",'1. Portfolio Schedule'!H130)</f>
        <v/>
      </c>
      <c r="J129" s="377">
        <f t="shared" si="79"/>
        <v>0</v>
      </c>
      <c r="K129" s="378" t="str">
        <f>IF(AND(C129&lt;&gt;$M$165,C129&lt;&gt;$M$166,C129&lt;&gt;$C$179),"",'1. Portfolio Schedule'!L130)</f>
        <v/>
      </c>
      <c r="L129" s="379" t="str">
        <f>IF(AND(C129&lt;&gt;$M$165,C129&lt;&gt;$M$166,C129&lt;&gt;$C$179),"",'1. Portfolio Schedule'!M130)</f>
        <v/>
      </c>
      <c r="M129" s="45" t="str">
        <f t="shared" si="89"/>
        <v/>
      </c>
      <c r="N129" s="30">
        <f t="shared" si="90"/>
        <v>0</v>
      </c>
      <c r="O129" s="31" t="str">
        <f t="shared" si="91"/>
        <v/>
      </c>
      <c r="P129" t="s">
        <v>40</v>
      </c>
      <c r="Q129" s="145">
        <f t="shared" ca="1" si="92"/>
        <v>5.5E-2</v>
      </c>
      <c r="R129" s="30">
        <v>1.25</v>
      </c>
      <c r="S129" s="146">
        <f t="shared" ca="1" si="93"/>
        <v>0</v>
      </c>
      <c r="U129" s="33">
        <f t="shared" si="94"/>
        <v>0</v>
      </c>
      <c r="V129" s="33">
        <f t="shared" si="80"/>
        <v>0</v>
      </c>
      <c r="W129" s="33">
        <f t="shared" si="106"/>
        <v>0</v>
      </c>
      <c r="X129" s="33">
        <f t="shared" si="106"/>
        <v>0</v>
      </c>
      <c r="Y129" s="33">
        <f t="shared" si="106"/>
        <v>0</v>
      </c>
      <c r="Z129" s="124"/>
      <c r="AA129" s="41">
        <f t="shared" ca="1" si="95"/>
        <v>0</v>
      </c>
      <c r="AB129" s="42">
        <f t="shared" ca="1" si="96"/>
        <v>0</v>
      </c>
      <c r="AC129" s="43">
        <f t="shared" ca="1" si="97"/>
        <v>0</v>
      </c>
      <c r="AD129" s="43">
        <f t="shared" ca="1" si="98"/>
        <v>0</v>
      </c>
      <c r="AE129" s="43">
        <f t="shared" ca="1" si="99"/>
        <v>0</v>
      </c>
      <c r="AF129" s="44">
        <f t="shared" ca="1" si="100"/>
        <v>0</v>
      </c>
      <c r="AI129" s="38" t="e">
        <f t="shared" si="73"/>
        <v>#VALUE!</v>
      </c>
      <c r="AJ129" s="30">
        <v>1.25</v>
      </c>
      <c r="AK129" s="32" t="e">
        <f t="shared" si="107"/>
        <v>#VALUE!</v>
      </c>
      <c r="AM129" s="34">
        <f t="shared" si="101"/>
        <v>0</v>
      </c>
      <c r="AN129" s="35">
        <f t="shared" ca="1" si="108"/>
        <v>0</v>
      </c>
      <c r="AO129" s="35">
        <f t="shared" ca="1" si="109"/>
        <v>0</v>
      </c>
      <c r="AP129" s="35">
        <f t="shared" ca="1" si="110"/>
        <v>0</v>
      </c>
      <c r="AQ129" s="35">
        <f t="shared" ca="1" si="111"/>
        <v>0</v>
      </c>
      <c r="AR129" s="35">
        <f t="shared" ca="1" si="112"/>
        <v>0</v>
      </c>
      <c r="AW129" s="14">
        <f t="shared" si="102"/>
        <v>6.0000000000000001E-3</v>
      </c>
      <c r="AX129" s="14">
        <f t="shared" si="103"/>
        <v>1.4999999999999999E-2</v>
      </c>
      <c r="AY129" s="14">
        <f t="shared" si="104"/>
        <v>5.5E-2</v>
      </c>
      <c r="AZ129" s="14" t="e">
        <f t="shared" si="105"/>
        <v>#VALUE!</v>
      </c>
      <c r="BD129" t="str">
        <f t="shared" si="81"/>
        <v>N/A</v>
      </c>
    </row>
    <row r="130" spans="2:56" ht="14.7" outlineLevel="1" thickBot="1">
      <c r="B130" s="29">
        <v>121</v>
      </c>
      <c r="C130" s="373" t="str">
        <f>IF(ISBLANK('1. Portfolio Schedule'!B131),"",IF(OR('1. Portfolio Schedule'!F131="Single Family Let",'1. Portfolio Schedule'!F131="Student Let"),$C$177,IF(OR('1. Portfolio Schedule'!F131="HMO (mandatory licence)",'1. Portfolio Schedule'!F131="HMO (selective licence)",'1. Portfolio Schedule'!F131="HMO (no licence)"),$C$178,IF('1. Portfolio Schedule'!F131=$C$179,$C$179,""))))</f>
        <v/>
      </c>
      <c r="D130" s="374" t="str">
        <f>IF(AND(C130&lt;&gt;$M$165,C130&lt;&gt;$M$166,C130&lt;&gt;$C$179),"",IF('1. Portfolio Schedule'!D131&gt;-1,'1. Portfolio Schedule'!D131,"Unspecified"))</f>
        <v/>
      </c>
      <c r="E130" s="374" t="str">
        <f>IF(AND(C130&lt;&gt;$M$165,C130&lt;&gt;$M$166,C130&lt;&gt;$C$179),"",'1. Portfolio Schedule'!B131)</f>
        <v/>
      </c>
      <c r="F130" s="375" t="str">
        <f>IF(AND(C130&lt;&gt;$M$165,C130&lt;&gt;$M$166,C130&lt;&gt;$C$179),"",'1. Portfolio Schedule'!C131)</f>
        <v/>
      </c>
      <c r="G130" s="375" t="str">
        <f>IF(AND(C130&lt;&gt;$M$165,C130&lt;&gt;$M$166,C130&lt;&gt;$C$179),"",IF('1. Portfolio Schedule'!J131="Individual","Individual",IF('1. Portfolio Schedule'!J131="Ltd Company","Ltd Co","Unspecified")))</f>
        <v/>
      </c>
      <c r="H130" s="376" t="str">
        <f>IF(AND(C130&lt;&gt;$M$165,C130&lt;&gt;$M$166,C130&lt;&gt;$C$179),"",'1. Portfolio Schedule'!K131)</f>
        <v/>
      </c>
      <c r="I130" s="376" t="str">
        <f>IF(AND(C130&lt;&gt;$M$165,C130&lt;&gt;$M$166,C130&lt;&gt;$C$179),"",'1. Portfolio Schedule'!H131)</f>
        <v/>
      </c>
      <c r="J130" s="377">
        <f t="shared" si="79"/>
        <v>0</v>
      </c>
      <c r="K130" s="378" t="str">
        <f>IF(AND(C130&lt;&gt;$M$165,C130&lt;&gt;$M$166,C130&lt;&gt;$C$179),"",'1. Portfolio Schedule'!L131)</f>
        <v/>
      </c>
      <c r="L130" s="379" t="str">
        <f>IF(AND(C130&lt;&gt;$M$165,C130&lt;&gt;$M$166,C130&lt;&gt;$C$179),"",'1. Portfolio Schedule'!M131)</f>
        <v/>
      </c>
      <c r="M130" s="45" t="str">
        <f t="shared" si="89"/>
        <v/>
      </c>
      <c r="N130" s="30">
        <f t="shared" si="90"/>
        <v>0</v>
      </c>
      <c r="O130" s="31" t="str">
        <f t="shared" si="91"/>
        <v/>
      </c>
      <c r="P130" t="s">
        <v>40</v>
      </c>
      <c r="Q130" s="145">
        <f t="shared" ca="1" si="92"/>
        <v>5.5E-2</v>
      </c>
      <c r="R130" s="30">
        <v>1.25</v>
      </c>
      <c r="S130" s="146">
        <f t="shared" ca="1" si="93"/>
        <v>0</v>
      </c>
      <c r="U130" s="33">
        <f t="shared" si="94"/>
        <v>0</v>
      </c>
      <c r="V130" s="33">
        <f t="shared" si="80"/>
        <v>0</v>
      </c>
      <c r="W130" s="33">
        <f t="shared" ref="W130:Y149" si="113">V130+(V130*$C$203)</f>
        <v>0</v>
      </c>
      <c r="X130" s="33">
        <f t="shared" si="113"/>
        <v>0</v>
      </c>
      <c r="Y130" s="33">
        <f t="shared" si="113"/>
        <v>0</v>
      </c>
      <c r="Z130" s="124"/>
      <c r="AA130" s="41">
        <f t="shared" ca="1" si="95"/>
        <v>0</v>
      </c>
      <c r="AB130" s="42">
        <f t="shared" ca="1" si="96"/>
        <v>0</v>
      </c>
      <c r="AC130" s="43">
        <f t="shared" ca="1" si="97"/>
        <v>0</v>
      </c>
      <c r="AD130" s="43">
        <f t="shared" ca="1" si="98"/>
        <v>0</v>
      </c>
      <c r="AE130" s="43">
        <f t="shared" ca="1" si="99"/>
        <v>0</v>
      </c>
      <c r="AF130" s="44">
        <f t="shared" ca="1" si="100"/>
        <v>0</v>
      </c>
      <c r="AI130" s="38" t="e">
        <f t="shared" si="73"/>
        <v>#VALUE!</v>
      </c>
      <c r="AJ130" s="30">
        <v>1.25</v>
      </c>
      <c r="AK130" s="32" t="e">
        <f t="shared" si="107"/>
        <v>#VALUE!</v>
      </c>
      <c r="AM130" s="34">
        <f t="shared" si="101"/>
        <v>0</v>
      </c>
      <c r="AN130" s="35">
        <f t="shared" ca="1" si="108"/>
        <v>0</v>
      </c>
      <c r="AO130" s="35">
        <f t="shared" ca="1" si="109"/>
        <v>0</v>
      </c>
      <c r="AP130" s="35">
        <f t="shared" ca="1" si="110"/>
        <v>0</v>
      </c>
      <c r="AQ130" s="35">
        <f t="shared" ca="1" si="111"/>
        <v>0</v>
      </c>
      <c r="AR130" s="35">
        <f t="shared" ca="1" si="112"/>
        <v>0</v>
      </c>
      <c r="AW130" s="14">
        <f t="shared" si="102"/>
        <v>6.0000000000000001E-3</v>
      </c>
      <c r="AX130" s="14">
        <f t="shared" si="103"/>
        <v>1.4999999999999999E-2</v>
      </c>
      <c r="AY130" s="14">
        <f t="shared" si="104"/>
        <v>5.5E-2</v>
      </c>
      <c r="AZ130" s="14" t="e">
        <f t="shared" si="105"/>
        <v>#VALUE!</v>
      </c>
      <c r="BD130" t="str">
        <f t="shared" si="81"/>
        <v>N/A</v>
      </c>
    </row>
    <row r="131" spans="2:56" ht="14.7" outlineLevel="1" thickBot="1">
      <c r="B131" s="29">
        <v>122</v>
      </c>
      <c r="C131" s="373" t="str">
        <f>IF(ISBLANK('1. Portfolio Schedule'!B132),"",IF(OR('1. Portfolio Schedule'!F132="Single Family Let",'1. Portfolio Schedule'!F132="Student Let"),$C$177,IF(OR('1. Portfolio Schedule'!F132="HMO (mandatory licence)",'1. Portfolio Schedule'!F132="HMO (selective licence)",'1. Portfolio Schedule'!F132="HMO (no licence)"),$C$178,IF('1. Portfolio Schedule'!F132=$C$179,$C$179,""))))</f>
        <v/>
      </c>
      <c r="D131" s="374" t="str">
        <f>IF(AND(C131&lt;&gt;$M$165,C131&lt;&gt;$M$166,C131&lt;&gt;$C$179),"",IF('1. Portfolio Schedule'!D132&gt;-1,'1. Portfolio Schedule'!D132,"Unspecified"))</f>
        <v/>
      </c>
      <c r="E131" s="374" t="str">
        <f>IF(AND(C131&lt;&gt;$M$165,C131&lt;&gt;$M$166,C131&lt;&gt;$C$179),"",'1. Portfolio Schedule'!B132)</f>
        <v/>
      </c>
      <c r="F131" s="375" t="str">
        <f>IF(AND(C131&lt;&gt;$M$165,C131&lt;&gt;$M$166,C131&lt;&gt;$C$179),"",'1. Portfolio Schedule'!C132)</f>
        <v/>
      </c>
      <c r="G131" s="375" t="str">
        <f>IF(AND(C131&lt;&gt;$M$165,C131&lt;&gt;$M$166,C131&lt;&gt;$C$179),"",IF('1. Portfolio Schedule'!J132="Individual","Individual",IF('1. Portfolio Schedule'!J132="Ltd Company","Ltd Co","Unspecified")))</f>
        <v/>
      </c>
      <c r="H131" s="376" t="str">
        <f>IF(AND(C131&lt;&gt;$M$165,C131&lt;&gt;$M$166,C131&lt;&gt;$C$179),"",'1. Portfolio Schedule'!K132)</f>
        <v/>
      </c>
      <c r="I131" s="376" t="str">
        <f>IF(AND(C131&lt;&gt;$M$165,C131&lt;&gt;$M$166,C131&lt;&gt;$C$179),"",'1. Portfolio Schedule'!H132)</f>
        <v/>
      </c>
      <c r="J131" s="377">
        <f t="shared" si="79"/>
        <v>0</v>
      </c>
      <c r="K131" s="378" t="str">
        <f>IF(AND(C131&lt;&gt;$M$165,C131&lt;&gt;$M$166,C131&lt;&gt;$C$179),"",'1. Portfolio Schedule'!L132)</f>
        <v/>
      </c>
      <c r="L131" s="379" t="str">
        <f>IF(AND(C131&lt;&gt;$M$165,C131&lt;&gt;$M$166,C131&lt;&gt;$C$179),"",'1. Portfolio Schedule'!M132)</f>
        <v/>
      </c>
      <c r="M131" s="45" t="str">
        <f t="shared" si="89"/>
        <v/>
      </c>
      <c r="N131" s="30">
        <f t="shared" si="90"/>
        <v>0</v>
      </c>
      <c r="O131" s="31" t="str">
        <f t="shared" si="91"/>
        <v/>
      </c>
      <c r="P131" t="s">
        <v>40</v>
      </c>
      <c r="Q131" s="145">
        <f t="shared" ca="1" si="92"/>
        <v>5.5E-2</v>
      </c>
      <c r="R131" s="30">
        <v>1.25</v>
      </c>
      <c r="S131" s="146">
        <f t="shared" ca="1" si="93"/>
        <v>0</v>
      </c>
      <c r="U131" s="33">
        <f t="shared" si="94"/>
        <v>0</v>
      </c>
      <c r="V131" s="33">
        <f t="shared" si="80"/>
        <v>0</v>
      </c>
      <c r="W131" s="33">
        <f t="shared" si="113"/>
        <v>0</v>
      </c>
      <c r="X131" s="33">
        <f t="shared" si="113"/>
        <v>0</v>
      </c>
      <c r="Y131" s="33">
        <f t="shared" si="113"/>
        <v>0</v>
      </c>
      <c r="Z131" s="124"/>
      <c r="AA131" s="41">
        <f t="shared" ca="1" si="95"/>
        <v>0</v>
      </c>
      <c r="AB131" s="42">
        <f t="shared" ca="1" si="96"/>
        <v>0</v>
      </c>
      <c r="AC131" s="43">
        <f t="shared" ca="1" si="97"/>
        <v>0</v>
      </c>
      <c r="AD131" s="43">
        <f t="shared" ca="1" si="98"/>
        <v>0</v>
      </c>
      <c r="AE131" s="43">
        <f t="shared" ca="1" si="99"/>
        <v>0</v>
      </c>
      <c r="AF131" s="44">
        <f t="shared" ca="1" si="100"/>
        <v>0</v>
      </c>
      <c r="AI131" s="38" t="e">
        <f t="shared" si="73"/>
        <v>#VALUE!</v>
      </c>
      <c r="AJ131" s="30">
        <v>1.25</v>
      </c>
      <c r="AK131" s="32" t="e">
        <f t="shared" si="107"/>
        <v>#VALUE!</v>
      </c>
      <c r="AM131" s="34">
        <f t="shared" si="101"/>
        <v>0</v>
      </c>
      <c r="AN131" s="35">
        <f t="shared" ca="1" si="108"/>
        <v>0</v>
      </c>
      <c r="AO131" s="35">
        <f t="shared" ca="1" si="109"/>
        <v>0</v>
      </c>
      <c r="AP131" s="35">
        <f t="shared" ca="1" si="110"/>
        <v>0</v>
      </c>
      <c r="AQ131" s="35">
        <f t="shared" ca="1" si="111"/>
        <v>0</v>
      </c>
      <c r="AR131" s="35">
        <f t="shared" ca="1" si="112"/>
        <v>0</v>
      </c>
      <c r="AW131" s="14">
        <f t="shared" si="102"/>
        <v>6.0000000000000001E-3</v>
      </c>
      <c r="AX131" s="14">
        <f t="shared" si="103"/>
        <v>1.4999999999999999E-2</v>
      </c>
      <c r="AY131" s="14">
        <f t="shared" si="104"/>
        <v>5.5E-2</v>
      </c>
      <c r="AZ131" s="14" t="e">
        <f t="shared" si="105"/>
        <v>#VALUE!</v>
      </c>
      <c r="BD131" t="str">
        <f t="shared" si="81"/>
        <v>N/A</v>
      </c>
    </row>
    <row r="132" spans="2:56" ht="14.7" outlineLevel="1" thickBot="1">
      <c r="B132" s="29">
        <v>123</v>
      </c>
      <c r="C132" s="373" t="str">
        <f>IF(ISBLANK('1. Portfolio Schedule'!B133),"",IF(OR('1. Portfolio Schedule'!F133="Single Family Let",'1. Portfolio Schedule'!F133="Student Let"),$C$177,IF(OR('1. Portfolio Schedule'!F133="HMO (mandatory licence)",'1. Portfolio Schedule'!F133="HMO (selective licence)",'1. Portfolio Schedule'!F133="HMO (no licence)"),$C$178,IF('1. Portfolio Schedule'!F133=$C$179,$C$179,""))))</f>
        <v/>
      </c>
      <c r="D132" s="374" t="str">
        <f>IF(AND(C132&lt;&gt;$M$165,C132&lt;&gt;$M$166,C132&lt;&gt;$C$179),"",IF('1. Portfolio Schedule'!D133&gt;-1,'1. Portfolio Schedule'!D133,"Unspecified"))</f>
        <v/>
      </c>
      <c r="E132" s="374" t="str">
        <f>IF(AND(C132&lt;&gt;$M$165,C132&lt;&gt;$M$166,C132&lt;&gt;$C$179),"",'1. Portfolio Schedule'!B133)</f>
        <v/>
      </c>
      <c r="F132" s="375" t="str">
        <f>IF(AND(C132&lt;&gt;$M$165,C132&lt;&gt;$M$166,C132&lt;&gt;$C$179),"",'1. Portfolio Schedule'!C133)</f>
        <v/>
      </c>
      <c r="G132" s="375" t="str">
        <f>IF(AND(C132&lt;&gt;$M$165,C132&lt;&gt;$M$166,C132&lt;&gt;$C$179),"",IF('1. Portfolio Schedule'!J133="Individual","Individual",IF('1. Portfolio Schedule'!J133="Ltd Company","Ltd Co","Unspecified")))</f>
        <v/>
      </c>
      <c r="H132" s="376" t="str">
        <f>IF(AND(C132&lt;&gt;$M$165,C132&lt;&gt;$M$166,C132&lt;&gt;$C$179),"",'1. Portfolio Schedule'!K133)</f>
        <v/>
      </c>
      <c r="I132" s="376" t="str">
        <f>IF(AND(C132&lt;&gt;$M$165,C132&lt;&gt;$M$166,C132&lt;&gt;$C$179),"",'1. Portfolio Schedule'!H133)</f>
        <v/>
      </c>
      <c r="J132" s="377">
        <f t="shared" si="79"/>
        <v>0</v>
      </c>
      <c r="K132" s="378" t="str">
        <f>IF(AND(C132&lt;&gt;$M$165,C132&lt;&gt;$M$166,C132&lt;&gt;$C$179),"",'1. Portfolio Schedule'!L133)</f>
        <v/>
      </c>
      <c r="L132" s="379" t="str">
        <f>IF(AND(C132&lt;&gt;$M$165,C132&lt;&gt;$M$166,C132&lt;&gt;$C$179),"",'1. Portfolio Schedule'!M133)</f>
        <v/>
      </c>
      <c r="M132" s="45" t="str">
        <f t="shared" si="89"/>
        <v/>
      </c>
      <c r="N132" s="30">
        <f t="shared" si="90"/>
        <v>0</v>
      </c>
      <c r="O132" s="31" t="str">
        <f t="shared" si="91"/>
        <v/>
      </c>
      <c r="P132" t="s">
        <v>40</v>
      </c>
      <c r="Q132" s="145">
        <f t="shared" ca="1" si="92"/>
        <v>5.5E-2</v>
      </c>
      <c r="R132" s="30">
        <v>1.25</v>
      </c>
      <c r="S132" s="146">
        <f t="shared" ca="1" si="93"/>
        <v>0</v>
      </c>
      <c r="U132" s="33">
        <f t="shared" si="94"/>
        <v>0</v>
      </c>
      <c r="V132" s="33">
        <f t="shared" si="80"/>
        <v>0</v>
      </c>
      <c r="W132" s="33">
        <f t="shared" si="113"/>
        <v>0</v>
      </c>
      <c r="X132" s="33">
        <f t="shared" si="113"/>
        <v>0</v>
      </c>
      <c r="Y132" s="33">
        <f t="shared" si="113"/>
        <v>0</v>
      </c>
      <c r="Z132" s="124"/>
      <c r="AA132" s="41">
        <f t="shared" ca="1" si="95"/>
        <v>0</v>
      </c>
      <c r="AB132" s="42">
        <f t="shared" ca="1" si="96"/>
        <v>0</v>
      </c>
      <c r="AC132" s="43">
        <f t="shared" ca="1" si="97"/>
        <v>0</v>
      </c>
      <c r="AD132" s="43">
        <f t="shared" ca="1" si="98"/>
        <v>0</v>
      </c>
      <c r="AE132" s="43">
        <f t="shared" ca="1" si="99"/>
        <v>0</v>
      </c>
      <c r="AF132" s="44">
        <f t="shared" ca="1" si="100"/>
        <v>0</v>
      </c>
      <c r="AI132" s="38" t="e">
        <f t="shared" si="73"/>
        <v>#VALUE!</v>
      </c>
      <c r="AJ132" s="30">
        <v>1.25</v>
      </c>
      <c r="AK132" s="32" t="e">
        <f t="shared" si="107"/>
        <v>#VALUE!</v>
      </c>
      <c r="AM132" s="34">
        <f t="shared" si="101"/>
        <v>0</v>
      </c>
      <c r="AN132" s="35">
        <f t="shared" ca="1" si="108"/>
        <v>0</v>
      </c>
      <c r="AO132" s="35">
        <f t="shared" ca="1" si="109"/>
        <v>0</v>
      </c>
      <c r="AP132" s="35">
        <f t="shared" ca="1" si="110"/>
        <v>0</v>
      </c>
      <c r="AQ132" s="35">
        <f t="shared" ca="1" si="111"/>
        <v>0</v>
      </c>
      <c r="AR132" s="35">
        <f t="shared" ca="1" si="112"/>
        <v>0</v>
      </c>
      <c r="AW132" s="14">
        <f t="shared" si="102"/>
        <v>6.0000000000000001E-3</v>
      </c>
      <c r="AX132" s="14">
        <f t="shared" si="103"/>
        <v>1.4999999999999999E-2</v>
      </c>
      <c r="AY132" s="14">
        <f t="shared" si="104"/>
        <v>5.5E-2</v>
      </c>
      <c r="AZ132" s="14" t="e">
        <f t="shared" si="105"/>
        <v>#VALUE!</v>
      </c>
      <c r="BD132" t="str">
        <f t="shared" si="81"/>
        <v>N/A</v>
      </c>
    </row>
    <row r="133" spans="2:56" ht="14.7" outlineLevel="1" thickBot="1">
      <c r="B133" s="29">
        <v>124</v>
      </c>
      <c r="C133" s="373" t="str">
        <f>IF(ISBLANK('1. Portfolio Schedule'!B134),"",IF(OR('1. Portfolio Schedule'!F134="Single Family Let",'1. Portfolio Schedule'!F134="Student Let"),$C$177,IF(OR('1. Portfolio Schedule'!F134="HMO (mandatory licence)",'1. Portfolio Schedule'!F134="HMO (selective licence)",'1. Portfolio Schedule'!F134="HMO (no licence)"),$C$178,IF('1. Portfolio Schedule'!F134=$C$179,$C$179,""))))</f>
        <v/>
      </c>
      <c r="D133" s="374" t="str">
        <f>IF(AND(C133&lt;&gt;$M$165,C133&lt;&gt;$M$166,C133&lt;&gt;$C$179),"",IF('1. Portfolio Schedule'!D134&gt;-1,'1. Portfolio Schedule'!D134,"Unspecified"))</f>
        <v/>
      </c>
      <c r="E133" s="374" t="str">
        <f>IF(AND(C133&lt;&gt;$M$165,C133&lt;&gt;$M$166,C133&lt;&gt;$C$179),"",'1. Portfolio Schedule'!B134)</f>
        <v/>
      </c>
      <c r="F133" s="375" t="str">
        <f>IF(AND(C133&lt;&gt;$M$165,C133&lt;&gt;$M$166,C133&lt;&gt;$C$179),"",'1. Portfolio Schedule'!C134)</f>
        <v/>
      </c>
      <c r="G133" s="375" t="str">
        <f>IF(AND(C133&lt;&gt;$M$165,C133&lt;&gt;$M$166,C133&lt;&gt;$C$179),"",IF('1. Portfolio Schedule'!J134="Individual","Individual",IF('1. Portfolio Schedule'!J134="Ltd Company","Ltd Co","Unspecified")))</f>
        <v/>
      </c>
      <c r="H133" s="376" t="str">
        <f>IF(AND(C133&lt;&gt;$M$165,C133&lt;&gt;$M$166,C133&lt;&gt;$C$179),"",'1. Portfolio Schedule'!K134)</f>
        <v/>
      </c>
      <c r="I133" s="376" t="str">
        <f>IF(AND(C133&lt;&gt;$M$165,C133&lt;&gt;$M$166,C133&lt;&gt;$C$179),"",'1. Portfolio Schedule'!H134)</f>
        <v/>
      </c>
      <c r="J133" s="377">
        <f t="shared" si="79"/>
        <v>0</v>
      </c>
      <c r="K133" s="378" t="str">
        <f>IF(AND(C133&lt;&gt;$M$165,C133&lt;&gt;$M$166,C133&lt;&gt;$C$179),"",'1. Portfolio Schedule'!L134)</f>
        <v/>
      </c>
      <c r="L133" s="379" t="str">
        <f>IF(AND(C133&lt;&gt;$M$165,C133&lt;&gt;$M$166,C133&lt;&gt;$C$179),"",'1. Portfolio Schedule'!M134)</f>
        <v/>
      </c>
      <c r="M133" s="45" t="str">
        <f t="shared" si="89"/>
        <v/>
      </c>
      <c r="N133" s="30">
        <f t="shared" si="90"/>
        <v>0</v>
      </c>
      <c r="O133" s="31" t="str">
        <f t="shared" si="91"/>
        <v/>
      </c>
      <c r="P133" t="s">
        <v>40</v>
      </c>
      <c r="Q133" s="145">
        <f t="shared" ca="1" si="92"/>
        <v>5.5E-2</v>
      </c>
      <c r="R133" s="30">
        <v>1.25</v>
      </c>
      <c r="S133" s="146">
        <f t="shared" ca="1" si="93"/>
        <v>0</v>
      </c>
      <c r="U133" s="33">
        <f t="shared" si="94"/>
        <v>0</v>
      </c>
      <c r="V133" s="33">
        <f t="shared" si="80"/>
        <v>0</v>
      </c>
      <c r="W133" s="33">
        <f t="shared" si="113"/>
        <v>0</v>
      </c>
      <c r="X133" s="33">
        <f t="shared" si="113"/>
        <v>0</v>
      </c>
      <c r="Y133" s="33">
        <f t="shared" si="113"/>
        <v>0</v>
      </c>
      <c r="Z133" s="124"/>
      <c r="AA133" s="41">
        <f t="shared" ca="1" si="95"/>
        <v>0</v>
      </c>
      <c r="AB133" s="42">
        <f t="shared" ca="1" si="96"/>
        <v>0</v>
      </c>
      <c r="AC133" s="43">
        <f t="shared" ca="1" si="97"/>
        <v>0</v>
      </c>
      <c r="AD133" s="43">
        <f t="shared" ca="1" si="98"/>
        <v>0</v>
      </c>
      <c r="AE133" s="43">
        <f t="shared" ca="1" si="99"/>
        <v>0</v>
      </c>
      <c r="AF133" s="44">
        <f t="shared" ca="1" si="100"/>
        <v>0</v>
      </c>
      <c r="AI133" s="38" t="e">
        <f t="shared" si="73"/>
        <v>#VALUE!</v>
      </c>
      <c r="AJ133" s="30">
        <v>1.25</v>
      </c>
      <c r="AK133" s="32" t="e">
        <f t="shared" si="107"/>
        <v>#VALUE!</v>
      </c>
      <c r="AM133" s="34">
        <f t="shared" si="101"/>
        <v>0</v>
      </c>
      <c r="AN133" s="35">
        <f t="shared" ca="1" si="108"/>
        <v>0</v>
      </c>
      <c r="AO133" s="35">
        <f t="shared" ca="1" si="109"/>
        <v>0</v>
      </c>
      <c r="AP133" s="35">
        <f t="shared" ca="1" si="110"/>
        <v>0</v>
      </c>
      <c r="AQ133" s="35">
        <f t="shared" ca="1" si="111"/>
        <v>0</v>
      </c>
      <c r="AR133" s="35">
        <f t="shared" ca="1" si="112"/>
        <v>0</v>
      </c>
      <c r="AW133" s="14">
        <f t="shared" si="102"/>
        <v>6.0000000000000001E-3</v>
      </c>
      <c r="AX133" s="14">
        <f t="shared" si="103"/>
        <v>1.4999999999999999E-2</v>
      </c>
      <c r="AY133" s="14">
        <f t="shared" si="104"/>
        <v>5.5E-2</v>
      </c>
      <c r="AZ133" s="14" t="e">
        <f t="shared" si="105"/>
        <v>#VALUE!</v>
      </c>
      <c r="BD133" t="str">
        <f t="shared" si="81"/>
        <v>N/A</v>
      </c>
    </row>
    <row r="134" spans="2:56" ht="14.7" outlineLevel="1" thickBot="1">
      <c r="B134" s="29">
        <v>125</v>
      </c>
      <c r="C134" s="373" t="str">
        <f>IF(ISBLANK('1. Portfolio Schedule'!B135),"",IF(OR('1. Portfolio Schedule'!F135="Single Family Let",'1. Portfolio Schedule'!F135="Student Let"),$C$177,IF(OR('1. Portfolio Schedule'!F135="HMO (mandatory licence)",'1. Portfolio Schedule'!F135="HMO (selective licence)",'1. Portfolio Schedule'!F135="HMO (no licence)"),$C$178,IF('1. Portfolio Schedule'!F135=$C$179,$C$179,""))))</f>
        <v/>
      </c>
      <c r="D134" s="374" t="str">
        <f>IF(AND(C134&lt;&gt;$M$165,C134&lt;&gt;$M$166,C134&lt;&gt;$C$179),"",IF('1. Portfolio Schedule'!D135&gt;-1,'1. Portfolio Schedule'!D135,"Unspecified"))</f>
        <v/>
      </c>
      <c r="E134" s="374" t="str">
        <f>IF(AND(C134&lt;&gt;$M$165,C134&lt;&gt;$M$166,C134&lt;&gt;$C$179),"",'1. Portfolio Schedule'!B135)</f>
        <v/>
      </c>
      <c r="F134" s="375" t="str">
        <f>IF(AND(C134&lt;&gt;$M$165,C134&lt;&gt;$M$166,C134&lt;&gt;$C$179),"",'1. Portfolio Schedule'!C135)</f>
        <v/>
      </c>
      <c r="G134" s="375" t="str">
        <f>IF(AND(C134&lt;&gt;$M$165,C134&lt;&gt;$M$166,C134&lt;&gt;$C$179),"",IF('1. Portfolio Schedule'!J135="Individual","Individual",IF('1. Portfolio Schedule'!J135="Ltd Company","Ltd Co","Unspecified")))</f>
        <v/>
      </c>
      <c r="H134" s="376" t="str">
        <f>IF(AND(C134&lt;&gt;$M$165,C134&lt;&gt;$M$166,C134&lt;&gt;$C$179),"",'1. Portfolio Schedule'!K135)</f>
        <v/>
      </c>
      <c r="I134" s="376" t="str">
        <f>IF(AND(C134&lt;&gt;$M$165,C134&lt;&gt;$M$166,C134&lt;&gt;$C$179),"",'1. Portfolio Schedule'!H135)</f>
        <v/>
      </c>
      <c r="J134" s="377">
        <f t="shared" si="79"/>
        <v>0</v>
      </c>
      <c r="K134" s="378" t="str">
        <f>IF(AND(C134&lt;&gt;$M$165,C134&lt;&gt;$M$166,C134&lt;&gt;$C$179),"",'1. Portfolio Schedule'!L135)</f>
        <v/>
      </c>
      <c r="L134" s="379" t="str">
        <f>IF(AND(C134&lt;&gt;$M$165,C134&lt;&gt;$M$166,C134&lt;&gt;$C$179),"",'1. Portfolio Schedule'!M135)</f>
        <v/>
      </c>
      <c r="M134" s="45" t="str">
        <f t="shared" si="89"/>
        <v/>
      </c>
      <c r="N134" s="30">
        <f t="shared" si="90"/>
        <v>0</v>
      </c>
      <c r="O134" s="31" t="str">
        <f t="shared" si="91"/>
        <v/>
      </c>
      <c r="P134" t="s">
        <v>40</v>
      </c>
      <c r="Q134" s="145">
        <f t="shared" ca="1" si="92"/>
        <v>5.5E-2</v>
      </c>
      <c r="R134" s="30">
        <v>1.25</v>
      </c>
      <c r="S134" s="146">
        <f t="shared" ca="1" si="93"/>
        <v>0</v>
      </c>
      <c r="U134" s="33">
        <f t="shared" si="94"/>
        <v>0</v>
      </c>
      <c r="V134" s="33">
        <f t="shared" si="80"/>
        <v>0</v>
      </c>
      <c r="W134" s="33">
        <f t="shared" si="113"/>
        <v>0</v>
      </c>
      <c r="X134" s="33">
        <f t="shared" si="113"/>
        <v>0</v>
      </c>
      <c r="Y134" s="33">
        <f t="shared" si="113"/>
        <v>0</v>
      </c>
      <c r="Z134" s="124"/>
      <c r="AA134" s="41">
        <f t="shared" ca="1" si="95"/>
        <v>0</v>
      </c>
      <c r="AB134" s="42">
        <f t="shared" ca="1" si="96"/>
        <v>0</v>
      </c>
      <c r="AC134" s="43">
        <f t="shared" ca="1" si="97"/>
        <v>0</v>
      </c>
      <c r="AD134" s="43">
        <f t="shared" ca="1" si="98"/>
        <v>0</v>
      </c>
      <c r="AE134" s="43">
        <f t="shared" ca="1" si="99"/>
        <v>0</v>
      </c>
      <c r="AF134" s="44">
        <f t="shared" ca="1" si="100"/>
        <v>0</v>
      </c>
      <c r="AI134" s="38" t="e">
        <f t="shared" si="73"/>
        <v>#VALUE!</v>
      </c>
      <c r="AJ134" s="30">
        <v>1.25</v>
      </c>
      <c r="AK134" s="32" t="e">
        <f t="shared" si="107"/>
        <v>#VALUE!</v>
      </c>
      <c r="AM134" s="34">
        <f t="shared" si="101"/>
        <v>0</v>
      </c>
      <c r="AN134" s="35">
        <f t="shared" ca="1" si="108"/>
        <v>0</v>
      </c>
      <c r="AO134" s="35">
        <f t="shared" ca="1" si="109"/>
        <v>0</v>
      </c>
      <c r="AP134" s="35">
        <f t="shared" ca="1" si="110"/>
        <v>0</v>
      </c>
      <c r="AQ134" s="35">
        <f t="shared" ca="1" si="111"/>
        <v>0</v>
      </c>
      <c r="AR134" s="35">
        <f t="shared" ca="1" si="112"/>
        <v>0</v>
      </c>
      <c r="AW134" s="14">
        <f t="shared" si="102"/>
        <v>6.0000000000000001E-3</v>
      </c>
      <c r="AX134" s="14">
        <f t="shared" si="103"/>
        <v>1.4999999999999999E-2</v>
      </c>
      <c r="AY134" s="14">
        <f t="shared" si="104"/>
        <v>5.5E-2</v>
      </c>
      <c r="AZ134" s="14" t="e">
        <f t="shared" si="105"/>
        <v>#VALUE!</v>
      </c>
      <c r="BD134" t="str">
        <f t="shared" si="81"/>
        <v>N/A</v>
      </c>
    </row>
    <row r="135" spans="2:56" ht="14.7" outlineLevel="1" thickBot="1">
      <c r="B135" s="29">
        <v>126</v>
      </c>
      <c r="C135" s="373" t="str">
        <f>IF(ISBLANK('1. Portfolio Schedule'!B136),"",IF(OR('1. Portfolio Schedule'!F136="Single Family Let",'1. Portfolio Schedule'!F136="Student Let"),$C$177,IF(OR('1. Portfolio Schedule'!F136="HMO (mandatory licence)",'1. Portfolio Schedule'!F136="HMO (selective licence)",'1. Portfolio Schedule'!F136="HMO (no licence)"),$C$178,IF('1. Portfolio Schedule'!F136=$C$179,$C$179,""))))</f>
        <v/>
      </c>
      <c r="D135" s="374" t="str">
        <f>IF(AND(C135&lt;&gt;$M$165,C135&lt;&gt;$M$166,C135&lt;&gt;$C$179),"",IF('1. Portfolio Schedule'!D136&gt;-1,'1. Portfolio Schedule'!D136,"Unspecified"))</f>
        <v/>
      </c>
      <c r="E135" s="374" t="str">
        <f>IF(AND(C135&lt;&gt;$M$165,C135&lt;&gt;$M$166,C135&lt;&gt;$C$179),"",'1. Portfolio Schedule'!B136)</f>
        <v/>
      </c>
      <c r="F135" s="375" t="str">
        <f>IF(AND(C135&lt;&gt;$M$165,C135&lt;&gt;$M$166,C135&lt;&gt;$C$179),"",'1. Portfolio Schedule'!C136)</f>
        <v/>
      </c>
      <c r="G135" s="375" t="str">
        <f>IF(AND(C135&lt;&gt;$M$165,C135&lt;&gt;$M$166,C135&lt;&gt;$C$179),"",IF('1. Portfolio Schedule'!J136="Individual","Individual",IF('1. Portfolio Schedule'!J136="Ltd Company","Ltd Co","Unspecified")))</f>
        <v/>
      </c>
      <c r="H135" s="376" t="str">
        <f>IF(AND(C135&lt;&gt;$M$165,C135&lt;&gt;$M$166,C135&lt;&gt;$C$179),"",'1. Portfolio Schedule'!K136)</f>
        <v/>
      </c>
      <c r="I135" s="376" t="str">
        <f>IF(AND(C135&lt;&gt;$M$165,C135&lt;&gt;$M$166,C135&lt;&gt;$C$179),"",'1. Portfolio Schedule'!H136)</f>
        <v/>
      </c>
      <c r="J135" s="377">
        <f t="shared" si="79"/>
        <v>0</v>
      </c>
      <c r="K135" s="378" t="str">
        <f>IF(AND(C135&lt;&gt;$M$165,C135&lt;&gt;$M$166,C135&lt;&gt;$C$179),"",'1. Portfolio Schedule'!L136)</f>
        <v/>
      </c>
      <c r="L135" s="379" t="str">
        <f>IF(AND(C135&lt;&gt;$M$165,C135&lt;&gt;$M$166,C135&lt;&gt;$C$179),"",'1. Portfolio Schedule'!M136)</f>
        <v/>
      </c>
      <c r="M135" s="45" t="str">
        <f t="shared" si="89"/>
        <v/>
      </c>
      <c r="N135" s="30">
        <f t="shared" si="90"/>
        <v>0</v>
      </c>
      <c r="O135" s="31" t="str">
        <f t="shared" si="91"/>
        <v/>
      </c>
      <c r="P135" t="s">
        <v>40</v>
      </c>
      <c r="Q135" s="145">
        <f t="shared" ca="1" si="92"/>
        <v>5.5E-2</v>
      </c>
      <c r="R135" s="30">
        <v>1.25</v>
      </c>
      <c r="S135" s="146">
        <f t="shared" ca="1" si="93"/>
        <v>0</v>
      </c>
      <c r="U135" s="33">
        <f t="shared" si="94"/>
        <v>0</v>
      </c>
      <c r="V135" s="33">
        <f t="shared" si="80"/>
        <v>0</v>
      </c>
      <c r="W135" s="33">
        <f t="shared" si="113"/>
        <v>0</v>
      </c>
      <c r="X135" s="33">
        <f t="shared" si="113"/>
        <v>0</v>
      </c>
      <c r="Y135" s="33">
        <f t="shared" si="113"/>
        <v>0</v>
      </c>
      <c r="Z135" s="124"/>
      <c r="AA135" s="41">
        <f t="shared" ca="1" si="95"/>
        <v>0</v>
      </c>
      <c r="AB135" s="42">
        <f t="shared" ca="1" si="96"/>
        <v>0</v>
      </c>
      <c r="AC135" s="43">
        <f t="shared" ca="1" si="97"/>
        <v>0</v>
      </c>
      <c r="AD135" s="43">
        <f t="shared" ca="1" si="98"/>
        <v>0</v>
      </c>
      <c r="AE135" s="43">
        <f t="shared" ca="1" si="99"/>
        <v>0</v>
      </c>
      <c r="AF135" s="44">
        <f t="shared" ca="1" si="100"/>
        <v>0</v>
      </c>
      <c r="AI135" s="38" t="e">
        <f t="shared" si="73"/>
        <v>#VALUE!</v>
      </c>
      <c r="AJ135" s="30">
        <v>1.25</v>
      </c>
      <c r="AK135" s="32" t="e">
        <f t="shared" si="107"/>
        <v>#VALUE!</v>
      </c>
      <c r="AM135" s="34">
        <f t="shared" si="101"/>
        <v>0</v>
      </c>
      <c r="AN135" s="35">
        <f t="shared" ca="1" si="108"/>
        <v>0</v>
      </c>
      <c r="AO135" s="35">
        <f t="shared" ca="1" si="109"/>
        <v>0</v>
      </c>
      <c r="AP135" s="35">
        <f t="shared" ca="1" si="110"/>
        <v>0</v>
      </c>
      <c r="AQ135" s="35">
        <f t="shared" ca="1" si="111"/>
        <v>0</v>
      </c>
      <c r="AR135" s="35">
        <f t="shared" ca="1" si="112"/>
        <v>0</v>
      </c>
      <c r="AW135" s="14">
        <f t="shared" si="102"/>
        <v>6.0000000000000001E-3</v>
      </c>
      <c r="AX135" s="14">
        <f t="shared" si="103"/>
        <v>1.4999999999999999E-2</v>
      </c>
      <c r="AY135" s="14">
        <f t="shared" si="104"/>
        <v>5.5E-2</v>
      </c>
      <c r="AZ135" s="14" t="e">
        <f t="shared" si="105"/>
        <v>#VALUE!</v>
      </c>
      <c r="BD135" t="str">
        <f t="shared" si="81"/>
        <v>N/A</v>
      </c>
    </row>
    <row r="136" spans="2:56" ht="14.7" outlineLevel="1" thickBot="1">
      <c r="B136" s="29">
        <v>127</v>
      </c>
      <c r="C136" s="373" t="str">
        <f>IF(ISBLANK('1. Portfolio Schedule'!B137),"",IF(OR('1. Portfolio Schedule'!F137="Single Family Let",'1. Portfolio Schedule'!F137="Student Let"),$C$177,IF(OR('1. Portfolio Schedule'!F137="HMO (mandatory licence)",'1. Portfolio Schedule'!F137="HMO (selective licence)",'1. Portfolio Schedule'!F137="HMO (no licence)"),$C$178,IF('1. Portfolio Schedule'!F137=$C$179,$C$179,""))))</f>
        <v/>
      </c>
      <c r="D136" s="374" t="str">
        <f>IF(AND(C136&lt;&gt;$M$165,C136&lt;&gt;$M$166,C136&lt;&gt;$C$179),"",IF('1. Portfolio Schedule'!D137&gt;-1,'1. Portfolio Schedule'!D137,"Unspecified"))</f>
        <v/>
      </c>
      <c r="E136" s="374" t="str">
        <f>IF(AND(C136&lt;&gt;$M$165,C136&lt;&gt;$M$166,C136&lt;&gt;$C$179),"",'1. Portfolio Schedule'!B137)</f>
        <v/>
      </c>
      <c r="F136" s="375" t="str">
        <f>IF(AND(C136&lt;&gt;$M$165,C136&lt;&gt;$M$166,C136&lt;&gt;$C$179),"",'1. Portfolio Schedule'!C137)</f>
        <v/>
      </c>
      <c r="G136" s="375" t="str">
        <f>IF(AND(C136&lt;&gt;$M$165,C136&lt;&gt;$M$166,C136&lt;&gt;$C$179),"",IF('1. Portfolio Schedule'!J137="Individual","Individual",IF('1. Portfolio Schedule'!J137="Ltd Company","Ltd Co","Unspecified")))</f>
        <v/>
      </c>
      <c r="H136" s="376" t="str">
        <f>IF(AND(C136&lt;&gt;$M$165,C136&lt;&gt;$M$166,C136&lt;&gt;$C$179),"",'1. Portfolio Schedule'!K137)</f>
        <v/>
      </c>
      <c r="I136" s="376" t="str">
        <f>IF(AND(C136&lt;&gt;$M$165,C136&lt;&gt;$M$166,C136&lt;&gt;$C$179),"",'1. Portfolio Schedule'!H137)</f>
        <v/>
      </c>
      <c r="J136" s="377">
        <f t="shared" si="79"/>
        <v>0</v>
      </c>
      <c r="K136" s="378" t="str">
        <f>IF(AND(C136&lt;&gt;$M$165,C136&lt;&gt;$M$166,C136&lt;&gt;$C$179),"",'1. Portfolio Schedule'!L137)</f>
        <v/>
      </c>
      <c r="L136" s="379" t="str">
        <f>IF(AND(C136&lt;&gt;$M$165,C136&lt;&gt;$M$166,C136&lt;&gt;$C$179),"",'1. Portfolio Schedule'!M137)</f>
        <v/>
      </c>
      <c r="M136" s="45" t="str">
        <f t="shared" si="89"/>
        <v/>
      </c>
      <c r="N136" s="30">
        <f t="shared" si="90"/>
        <v>0</v>
      </c>
      <c r="O136" s="31" t="str">
        <f t="shared" si="91"/>
        <v/>
      </c>
      <c r="P136" t="s">
        <v>40</v>
      </c>
      <c r="Q136" s="145">
        <f t="shared" ca="1" si="92"/>
        <v>5.5E-2</v>
      </c>
      <c r="R136" s="30">
        <v>1.25</v>
      </c>
      <c r="S136" s="146">
        <f t="shared" ca="1" si="93"/>
        <v>0</v>
      </c>
      <c r="U136" s="33">
        <f t="shared" si="94"/>
        <v>0</v>
      </c>
      <c r="V136" s="33">
        <f t="shared" si="80"/>
        <v>0</v>
      </c>
      <c r="W136" s="33">
        <f t="shared" si="113"/>
        <v>0</v>
      </c>
      <c r="X136" s="33">
        <f t="shared" si="113"/>
        <v>0</v>
      </c>
      <c r="Y136" s="33">
        <f t="shared" si="113"/>
        <v>0</v>
      </c>
      <c r="Z136" s="124"/>
      <c r="AA136" s="41">
        <f t="shared" ca="1" si="95"/>
        <v>0</v>
      </c>
      <c r="AB136" s="42">
        <f t="shared" ca="1" si="96"/>
        <v>0</v>
      </c>
      <c r="AC136" s="43">
        <f t="shared" ca="1" si="97"/>
        <v>0</v>
      </c>
      <c r="AD136" s="43">
        <f t="shared" ca="1" si="98"/>
        <v>0</v>
      </c>
      <c r="AE136" s="43">
        <f t="shared" ca="1" si="99"/>
        <v>0</v>
      </c>
      <c r="AF136" s="44">
        <f t="shared" ca="1" si="100"/>
        <v>0</v>
      </c>
      <c r="AI136" s="38" t="e">
        <f t="shared" si="73"/>
        <v>#VALUE!</v>
      </c>
      <c r="AJ136" s="30">
        <v>1.25</v>
      </c>
      <c r="AK136" s="32" t="e">
        <f t="shared" si="107"/>
        <v>#VALUE!</v>
      </c>
      <c r="AM136" s="34">
        <f t="shared" si="101"/>
        <v>0</v>
      </c>
      <c r="AN136" s="35">
        <f t="shared" ca="1" si="108"/>
        <v>0</v>
      </c>
      <c r="AO136" s="35">
        <f t="shared" ca="1" si="109"/>
        <v>0</v>
      </c>
      <c r="AP136" s="35">
        <f t="shared" ca="1" si="110"/>
        <v>0</v>
      </c>
      <c r="AQ136" s="35">
        <f t="shared" ca="1" si="111"/>
        <v>0</v>
      </c>
      <c r="AR136" s="35">
        <f t="shared" ca="1" si="112"/>
        <v>0</v>
      </c>
      <c r="AW136" s="14">
        <f t="shared" si="102"/>
        <v>6.0000000000000001E-3</v>
      </c>
      <c r="AX136" s="14">
        <f t="shared" si="103"/>
        <v>1.4999999999999999E-2</v>
      </c>
      <c r="AY136" s="14">
        <f t="shared" si="104"/>
        <v>5.5E-2</v>
      </c>
      <c r="AZ136" s="14" t="e">
        <f t="shared" si="105"/>
        <v>#VALUE!</v>
      </c>
      <c r="BD136" t="str">
        <f t="shared" si="81"/>
        <v>N/A</v>
      </c>
    </row>
    <row r="137" spans="2:56" ht="14.7" outlineLevel="1" thickBot="1">
      <c r="B137" s="29">
        <v>128</v>
      </c>
      <c r="C137" s="373" t="str">
        <f>IF(ISBLANK('1. Portfolio Schedule'!B138),"",IF(OR('1. Portfolio Schedule'!F138="Single Family Let",'1. Portfolio Schedule'!F138="Student Let"),$C$177,IF(OR('1. Portfolio Schedule'!F138="HMO (mandatory licence)",'1. Portfolio Schedule'!F138="HMO (selective licence)",'1. Portfolio Schedule'!F138="HMO (no licence)"),$C$178,IF('1. Portfolio Schedule'!F138=$C$179,$C$179,""))))</f>
        <v/>
      </c>
      <c r="D137" s="374" t="str">
        <f>IF(AND(C137&lt;&gt;$M$165,C137&lt;&gt;$M$166,C137&lt;&gt;$C$179),"",IF('1. Portfolio Schedule'!D138&gt;-1,'1. Portfolio Schedule'!D138,"Unspecified"))</f>
        <v/>
      </c>
      <c r="E137" s="374" t="str">
        <f>IF(AND(C137&lt;&gt;$M$165,C137&lt;&gt;$M$166,C137&lt;&gt;$C$179),"",'1. Portfolio Schedule'!B138)</f>
        <v/>
      </c>
      <c r="F137" s="375" t="str">
        <f>IF(AND(C137&lt;&gt;$M$165,C137&lt;&gt;$M$166,C137&lt;&gt;$C$179),"",'1. Portfolio Schedule'!C138)</f>
        <v/>
      </c>
      <c r="G137" s="375" t="str">
        <f>IF(AND(C137&lt;&gt;$M$165,C137&lt;&gt;$M$166,C137&lt;&gt;$C$179),"",IF('1. Portfolio Schedule'!J138="Individual","Individual",IF('1. Portfolio Schedule'!J138="Ltd Company","Ltd Co","Unspecified")))</f>
        <v/>
      </c>
      <c r="H137" s="376" t="str">
        <f>IF(AND(C137&lt;&gt;$M$165,C137&lt;&gt;$M$166,C137&lt;&gt;$C$179),"",'1. Portfolio Schedule'!K138)</f>
        <v/>
      </c>
      <c r="I137" s="376" t="str">
        <f>IF(AND(C137&lt;&gt;$M$165,C137&lt;&gt;$M$166,C137&lt;&gt;$C$179),"",'1. Portfolio Schedule'!H138)</f>
        <v/>
      </c>
      <c r="J137" s="377">
        <f t="shared" si="79"/>
        <v>0</v>
      </c>
      <c r="K137" s="378" t="str">
        <f>IF(AND(C137&lt;&gt;$M$165,C137&lt;&gt;$M$166,C137&lt;&gt;$C$179),"",'1. Portfolio Schedule'!L138)</f>
        <v/>
      </c>
      <c r="L137" s="379" t="str">
        <f>IF(AND(C137&lt;&gt;$M$165,C137&lt;&gt;$M$166,C137&lt;&gt;$C$179),"",'1. Portfolio Schedule'!M138)</f>
        <v/>
      </c>
      <c r="M137" s="45" t="str">
        <f t="shared" si="89"/>
        <v/>
      </c>
      <c r="N137" s="30">
        <f t="shared" si="90"/>
        <v>0</v>
      </c>
      <c r="O137" s="31" t="str">
        <f t="shared" si="91"/>
        <v/>
      </c>
      <c r="P137" t="s">
        <v>40</v>
      </c>
      <c r="Q137" s="145">
        <f t="shared" ca="1" si="92"/>
        <v>5.5E-2</v>
      </c>
      <c r="R137" s="30">
        <v>1.25</v>
      </c>
      <c r="S137" s="146">
        <f t="shared" ca="1" si="93"/>
        <v>0</v>
      </c>
      <c r="U137" s="33">
        <f t="shared" si="94"/>
        <v>0</v>
      </c>
      <c r="V137" s="33">
        <f t="shared" si="80"/>
        <v>0</v>
      </c>
      <c r="W137" s="33">
        <f t="shared" si="113"/>
        <v>0</v>
      </c>
      <c r="X137" s="33">
        <f t="shared" si="113"/>
        <v>0</v>
      </c>
      <c r="Y137" s="33">
        <f t="shared" si="113"/>
        <v>0</v>
      </c>
      <c r="Z137" s="124"/>
      <c r="AA137" s="41">
        <f t="shared" ca="1" si="95"/>
        <v>0</v>
      </c>
      <c r="AB137" s="42">
        <f t="shared" ca="1" si="96"/>
        <v>0</v>
      </c>
      <c r="AC137" s="43">
        <f t="shared" ca="1" si="97"/>
        <v>0</v>
      </c>
      <c r="AD137" s="43">
        <f t="shared" ca="1" si="98"/>
        <v>0</v>
      </c>
      <c r="AE137" s="43">
        <f t="shared" ca="1" si="99"/>
        <v>0</v>
      </c>
      <c r="AF137" s="44">
        <f t="shared" ca="1" si="100"/>
        <v>0</v>
      </c>
      <c r="AI137" s="38" t="e">
        <f t="shared" si="73"/>
        <v>#VALUE!</v>
      </c>
      <c r="AJ137" s="30">
        <v>1.25</v>
      </c>
      <c r="AK137" s="32" t="e">
        <f t="shared" si="107"/>
        <v>#VALUE!</v>
      </c>
      <c r="AM137" s="34">
        <f t="shared" si="101"/>
        <v>0</v>
      </c>
      <c r="AN137" s="35">
        <f t="shared" ca="1" si="108"/>
        <v>0</v>
      </c>
      <c r="AO137" s="35">
        <f t="shared" ca="1" si="109"/>
        <v>0</v>
      </c>
      <c r="AP137" s="35">
        <f t="shared" ca="1" si="110"/>
        <v>0</v>
      </c>
      <c r="AQ137" s="35">
        <f t="shared" ca="1" si="111"/>
        <v>0</v>
      </c>
      <c r="AR137" s="35">
        <f t="shared" ca="1" si="112"/>
        <v>0</v>
      </c>
      <c r="AW137" s="14">
        <f t="shared" si="102"/>
        <v>6.0000000000000001E-3</v>
      </c>
      <c r="AX137" s="14">
        <f t="shared" si="103"/>
        <v>1.4999999999999999E-2</v>
      </c>
      <c r="AY137" s="14">
        <f t="shared" si="104"/>
        <v>5.5E-2</v>
      </c>
      <c r="AZ137" s="14" t="e">
        <f t="shared" si="105"/>
        <v>#VALUE!</v>
      </c>
      <c r="BD137" t="str">
        <f t="shared" si="81"/>
        <v>N/A</v>
      </c>
    </row>
    <row r="138" spans="2:56" ht="14.7" outlineLevel="1" thickBot="1">
      <c r="B138" s="29">
        <v>129</v>
      </c>
      <c r="C138" s="373" t="str">
        <f>IF(ISBLANK('1. Portfolio Schedule'!B139),"",IF(OR('1. Portfolio Schedule'!F139="Single Family Let",'1. Portfolio Schedule'!F139="Student Let"),$C$177,IF(OR('1. Portfolio Schedule'!F139="HMO (mandatory licence)",'1. Portfolio Schedule'!F139="HMO (selective licence)",'1. Portfolio Schedule'!F139="HMO (no licence)"),$C$178,IF('1. Portfolio Schedule'!F139=$C$179,$C$179,""))))</f>
        <v/>
      </c>
      <c r="D138" s="374" t="str">
        <f>IF(AND(C138&lt;&gt;$M$165,C138&lt;&gt;$M$166,C138&lt;&gt;$C$179),"",IF('1. Portfolio Schedule'!D139&gt;-1,'1. Portfolio Schedule'!D139,"Unspecified"))</f>
        <v/>
      </c>
      <c r="E138" s="374" t="str">
        <f>IF(AND(C138&lt;&gt;$M$165,C138&lt;&gt;$M$166,C138&lt;&gt;$C$179),"",'1. Portfolio Schedule'!B139)</f>
        <v/>
      </c>
      <c r="F138" s="375" t="str">
        <f>IF(AND(C138&lt;&gt;$M$165,C138&lt;&gt;$M$166,C138&lt;&gt;$C$179),"",'1. Portfolio Schedule'!C139)</f>
        <v/>
      </c>
      <c r="G138" s="375" t="str">
        <f>IF(AND(C138&lt;&gt;$M$165,C138&lt;&gt;$M$166,C138&lt;&gt;$C$179),"",IF('1. Portfolio Schedule'!J139="Individual","Individual",IF('1. Portfolio Schedule'!J139="Ltd Company","Ltd Co","Unspecified")))</f>
        <v/>
      </c>
      <c r="H138" s="376" t="str">
        <f>IF(AND(C138&lt;&gt;$M$165,C138&lt;&gt;$M$166,C138&lt;&gt;$C$179),"",'1. Portfolio Schedule'!K139)</f>
        <v/>
      </c>
      <c r="I138" s="376" t="str">
        <f>IF(AND(C138&lt;&gt;$M$165,C138&lt;&gt;$M$166,C138&lt;&gt;$C$179),"",'1. Portfolio Schedule'!H139)</f>
        <v/>
      </c>
      <c r="J138" s="377">
        <f t="shared" si="79"/>
        <v>0</v>
      </c>
      <c r="K138" s="378" t="str">
        <f>IF(AND(C138&lt;&gt;$M$165,C138&lt;&gt;$M$166,C138&lt;&gt;$C$179),"",'1. Portfolio Schedule'!L139)</f>
        <v/>
      </c>
      <c r="L138" s="379" t="str">
        <f>IF(AND(C138&lt;&gt;$M$165,C138&lt;&gt;$M$166,C138&lt;&gt;$C$179),"",'1. Portfolio Schedule'!M139)</f>
        <v/>
      </c>
      <c r="M138" s="45" t="str">
        <f t="shared" ref="M138:M159" si="114">IFERROR((L138*12)/H138,"")</f>
        <v/>
      </c>
      <c r="N138" s="30">
        <f t="shared" ref="N138:N159" si="115">IFERROR(K138/L138,0)</f>
        <v>0</v>
      </c>
      <c r="O138" s="31" t="str">
        <f t="shared" ref="O138:O159" si="116">IF(N138=0,"",IF(N138&gt;R138,"PASS","FAIL"))</f>
        <v/>
      </c>
      <c r="P138" t="s">
        <v>40</v>
      </c>
      <c r="Q138" s="145">
        <f t="shared" ref="Q138:Q159" ca="1" si="117">LOOKUP(P138,$AZ$5:$AZ$6,AY138:AY138)</f>
        <v>5.5E-2</v>
      </c>
      <c r="R138" s="30">
        <v>1.25</v>
      </c>
      <c r="S138" s="146">
        <f t="shared" ref="S138:S159" ca="1" si="118">IFERROR(H138*Q138/12,0)</f>
        <v>0</v>
      </c>
      <c r="U138" s="33">
        <f t="shared" ref="U138:U159" si="119">IFERROR((K138*$C$203)+K138,0)</f>
        <v>0</v>
      </c>
      <c r="V138" s="33">
        <f t="shared" si="80"/>
        <v>0</v>
      </c>
      <c r="W138" s="33">
        <f t="shared" si="113"/>
        <v>0</v>
      </c>
      <c r="X138" s="33">
        <f t="shared" si="113"/>
        <v>0</v>
      </c>
      <c r="Y138" s="33">
        <f t="shared" si="113"/>
        <v>0</v>
      </c>
      <c r="Z138" s="124"/>
      <c r="AA138" s="41">
        <f t="shared" ref="AA138:AA159" ca="1" si="120">IFERROR(K138/S138,0)</f>
        <v>0</v>
      </c>
      <c r="AB138" s="42">
        <f t="shared" ref="AB138:AB159" ca="1" si="121">IFERROR(U138/$S138,0)</f>
        <v>0</v>
      </c>
      <c r="AC138" s="43">
        <f t="shared" ref="AC138:AC159" ca="1" si="122">IFERROR(V138/$S138,0)</f>
        <v>0</v>
      </c>
      <c r="AD138" s="43">
        <f t="shared" ref="AD138:AD159" ca="1" si="123">IFERROR(W138/$S138,0)</f>
        <v>0</v>
      </c>
      <c r="AE138" s="43">
        <f t="shared" ref="AE138:AE159" ca="1" si="124">IFERROR(X138/$S138,0)</f>
        <v>0</v>
      </c>
      <c r="AF138" s="44">
        <f t="shared" ref="AF138:AF159" ca="1" si="125">IFERROR(Y138/$S138,0)</f>
        <v>0</v>
      </c>
      <c r="AI138" s="38" t="e">
        <f t="shared" ref="AI138:AI159" si="126">AZ138</f>
        <v>#VALUE!</v>
      </c>
      <c r="AJ138" s="30">
        <v>1.25</v>
      </c>
      <c r="AK138" s="32" t="e">
        <f t="shared" si="107"/>
        <v>#VALUE!</v>
      </c>
      <c r="AM138" s="34">
        <f t="shared" ref="AM138:AM159" si="127">IFERROR(K138/AK138,0)</f>
        <v>0</v>
      </c>
      <c r="AN138" s="35">
        <f t="shared" ca="1" si="108"/>
        <v>0</v>
      </c>
      <c r="AO138" s="35">
        <f t="shared" ca="1" si="109"/>
        <v>0</v>
      </c>
      <c r="AP138" s="35">
        <f t="shared" ca="1" si="110"/>
        <v>0</v>
      </c>
      <c r="AQ138" s="35">
        <f t="shared" ca="1" si="111"/>
        <v>0</v>
      </c>
      <c r="AR138" s="35">
        <f t="shared" ca="1" si="112"/>
        <v>0</v>
      </c>
      <c r="AW138" s="14">
        <f t="shared" ref="AW138:AW159" si="128">$K$195</f>
        <v>6.0000000000000001E-3</v>
      </c>
      <c r="AX138" s="14">
        <f t="shared" ref="AX138:AX159" si="129">$M$195</f>
        <v>1.4999999999999999E-2</v>
      </c>
      <c r="AY138" s="14">
        <f t="shared" ref="AY138:AY159" si="130">$H$195</f>
        <v>5.5E-2</v>
      </c>
      <c r="AZ138" s="14" t="e">
        <f t="shared" ref="AZ138:AZ159" si="131">(M138-AW138)+AX138</f>
        <v>#VALUE!</v>
      </c>
      <c r="BD138" t="str">
        <f t="shared" si="81"/>
        <v>N/A</v>
      </c>
    </row>
    <row r="139" spans="2:56" ht="14.7" outlineLevel="1" thickBot="1">
      <c r="B139" s="29">
        <v>130</v>
      </c>
      <c r="C139" s="373" t="str">
        <f>IF(ISBLANK('1. Portfolio Schedule'!B140),"",IF(OR('1. Portfolio Schedule'!F140="Single Family Let",'1. Portfolio Schedule'!F140="Student Let"),$C$177,IF(OR('1. Portfolio Schedule'!F140="HMO (mandatory licence)",'1. Portfolio Schedule'!F140="HMO (selective licence)",'1. Portfolio Schedule'!F140="HMO (no licence)"),$C$178,IF('1. Portfolio Schedule'!F140=$C$179,$C$179,""))))</f>
        <v/>
      </c>
      <c r="D139" s="374" t="str">
        <f>IF(AND(C139&lt;&gt;$M$165,C139&lt;&gt;$M$166,C139&lt;&gt;$C$179),"",IF('1. Portfolio Schedule'!D140&gt;-1,'1. Portfolio Schedule'!D140,"Unspecified"))</f>
        <v/>
      </c>
      <c r="E139" s="374" t="str">
        <f>IF(AND(C139&lt;&gt;$M$165,C139&lt;&gt;$M$166,C139&lt;&gt;$C$179),"",'1. Portfolio Schedule'!B140)</f>
        <v/>
      </c>
      <c r="F139" s="375" t="str">
        <f>IF(AND(C139&lt;&gt;$M$165,C139&lt;&gt;$M$166,C139&lt;&gt;$C$179),"",'1. Portfolio Schedule'!C140)</f>
        <v/>
      </c>
      <c r="G139" s="375" t="str">
        <f>IF(AND(C139&lt;&gt;$M$165,C139&lt;&gt;$M$166,C139&lt;&gt;$C$179),"",IF('1. Portfolio Schedule'!J140="Individual","Individual",IF('1. Portfolio Schedule'!J140="Ltd Company","Ltd Co","Unspecified")))</f>
        <v/>
      </c>
      <c r="H139" s="376" t="str">
        <f>IF(AND(C139&lt;&gt;$M$165,C139&lt;&gt;$M$166,C139&lt;&gt;$C$179),"",'1. Portfolio Schedule'!K140)</f>
        <v/>
      </c>
      <c r="I139" s="376" t="str">
        <f>IF(AND(C139&lt;&gt;$M$165,C139&lt;&gt;$M$166,C139&lt;&gt;$C$179),"",'1. Portfolio Schedule'!H140)</f>
        <v/>
      </c>
      <c r="J139" s="377">
        <f t="shared" ref="J139:J159" si="132">IFERROR(H139/I139,0)</f>
        <v>0</v>
      </c>
      <c r="K139" s="378" t="str">
        <f>IF(AND(C139&lt;&gt;$M$165,C139&lt;&gt;$M$166,C139&lt;&gt;$C$179),"",'1. Portfolio Schedule'!L140)</f>
        <v/>
      </c>
      <c r="L139" s="379" t="str">
        <f>IF(AND(C139&lt;&gt;$M$165,C139&lt;&gt;$M$166,C139&lt;&gt;$C$179),"",'1. Portfolio Schedule'!M140)</f>
        <v/>
      </c>
      <c r="M139" s="45" t="str">
        <f t="shared" si="114"/>
        <v/>
      </c>
      <c r="N139" s="30">
        <f t="shared" si="115"/>
        <v>0</v>
      </c>
      <c r="O139" s="31" t="str">
        <f t="shared" si="116"/>
        <v/>
      </c>
      <c r="P139" t="s">
        <v>40</v>
      </c>
      <c r="Q139" s="145">
        <f t="shared" ca="1" si="117"/>
        <v>5.5E-2</v>
      </c>
      <c r="R139" s="30">
        <v>1.25</v>
      </c>
      <c r="S139" s="146">
        <f t="shared" ca="1" si="118"/>
        <v>0</v>
      </c>
      <c r="U139" s="33">
        <f t="shared" si="119"/>
        <v>0</v>
      </c>
      <c r="V139" s="33">
        <f t="shared" ref="V139:V159" si="133">IFERROR(U139+(U139*$C$203),0)</f>
        <v>0</v>
      </c>
      <c r="W139" s="33">
        <f t="shared" si="113"/>
        <v>0</v>
      </c>
      <c r="X139" s="33">
        <f t="shared" si="113"/>
        <v>0</v>
      </c>
      <c r="Y139" s="33">
        <f t="shared" si="113"/>
        <v>0</v>
      </c>
      <c r="Z139" s="124"/>
      <c r="AA139" s="41">
        <f t="shared" ca="1" si="120"/>
        <v>0</v>
      </c>
      <c r="AB139" s="42">
        <f t="shared" ca="1" si="121"/>
        <v>0</v>
      </c>
      <c r="AC139" s="43">
        <f t="shared" ca="1" si="122"/>
        <v>0</v>
      </c>
      <c r="AD139" s="43">
        <f t="shared" ca="1" si="123"/>
        <v>0</v>
      </c>
      <c r="AE139" s="43">
        <f t="shared" ca="1" si="124"/>
        <v>0</v>
      </c>
      <c r="AF139" s="44">
        <f t="shared" ca="1" si="125"/>
        <v>0</v>
      </c>
      <c r="AI139" s="38" t="e">
        <f t="shared" si="126"/>
        <v>#VALUE!</v>
      </c>
      <c r="AJ139" s="30">
        <v>1.25</v>
      </c>
      <c r="AK139" s="32" t="e">
        <f t="shared" si="107"/>
        <v>#VALUE!</v>
      </c>
      <c r="AM139" s="34">
        <f t="shared" si="127"/>
        <v>0</v>
      </c>
      <c r="AN139" s="35">
        <f t="shared" ca="1" si="108"/>
        <v>0</v>
      </c>
      <c r="AO139" s="35">
        <f t="shared" ca="1" si="109"/>
        <v>0</v>
      </c>
      <c r="AP139" s="35">
        <f t="shared" ca="1" si="110"/>
        <v>0</v>
      </c>
      <c r="AQ139" s="35">
        <f t="shared" ca="1" si="111"/>
        <v>0</v>
      </c>
      <c r="AR139" s="35">
        <f t="shared" ca="1" si="112"/>
        <v>0</v>
      </c>
      <c r="AW139" s="14">
        <f t="shared" si="128"/>
        <v>6.0000000000000001E-3</v>
      </c>
      <c r="AX139" s="14">
        <f t="shared" si="129"/>
        <v>1.4999999999999999E-2</v>
      </c>
      <c r="AY139" s="14">
        <f t="shared" si="130"/>
        <v>5.5E-2</v>
      </c>
      <c r="AZ139" s="14" t="e">
        <f t="shared" si="131"/>
        <v>#VALUE!</v>
      </c>
      <c r="BD139" t="str">
        <f t="shared" ref="BD139:BD158" si="134">IF(AND(C139&lt;&gt;$C$165,C139&lt;&gt;$C$166),"N/A",IF(AND(OR(C139=$C$165,C139=$C$166),H139=0),"Unen","Mort"))</f>
        <v>N/A</v>
      </c>
    </row>
    <row r="140" spans="2:56" ht="14.7" outlineLevel="1" thickBot="1">
      <c r="B140" s="29">
        <v>131</v>
      </c>
      <c r="C140" s="373" t="str">
        <f>IF(ISBLANK('1. Portfolio Schedule'!B141),"",IF(OR('1. Portfolio Schedule'!F141="Single Family Let",'1. Portfolio Schedule'!F141="Student Let"),$C$177,IF(OR('1. Portfolio Schedule'!F141="HMO (mandatory licence)",'1. Portfolio Schedule'!F141="HMO (selective licence)",'1. Portfolio Schedule'!F141="HMO (no licence)"),$C$178,IF('1. Portfolio Schedule'!F141=$C$179,$C$179,""))))</f>
        <v/>
      </c>
      <c r="D140" s="374" t="str">
        <f>IF(AND(C140&lt;&gt;$M$165,C140&lt;&gt;$M$166,C140&lt;&gt;$C$179),"",IF('1. Portfolio Schedule'!D141&gt;-1,'1. Portfolio Schedule'!D141,"Unspecified"))</f>
        <v/>
      </c>
      <c r="E140" s="374" t="str">
        <f>IF(AND(C140&lt;&gt;$M$165,C140&lt;&gt;$M$166,C140&lt;&gt;$C$179),"",'1. Portfolio Schedule'!B141)</f>
        <v/>
      </c>
      <c r="F140" s="375" t="str">
        <f>IF(AND(C140&lt;&gt;$M$165,C140&lt;&gt;$M$166,C140&lt;&gt;$C$179),"",'1. Portfolio Schedule'!C141)</f>
        <v/>
      </c>
      <c r="G140" s="375" t="str">
        <f>IF(AND(C140&lt;&gt;$M$165,C140&lt;&gt;$M$166,C140&lt;&gt;$C$179),"",IF('1. Portfolio Schedule'!J141="Individual","Individual",IF('1. Portfolio Schedule'!J141="Ltd Company","Ltd Co","Unspecified")))</f>
        <v/>
      </c>
      <c r="H140" s="376" t="str">
        <f>IF(AND(C140&lt;&gt;$M$165,C140&lt;&gt;$M$166,C140&lt;&gt;$C$179),"",'1. Portfolio Schedule'!K141)</f>
        <v/>
      </c>
      <c r="I140" s="376" t="str">
        <f>IF(AND(C140&lt;&gt;$M$165,C140&lt;&gt;$M$166,C140&lt;&gt;$C$179),"",'1. Portfolio Schedule'!H141)</f>
        <v/>
      </c>
      <c r="J140" s="377">
        <f t="shared" si="132"/>
        <v>0</v>
      </c>
      <c r="K140" s="378" t="str">
        <f>IF(AND(C140&lt;&gt;$M$165,C140&lt;&gt;$M$166,C140&lt;&gt;$C$179),"",'1. Portfolio Schedule'!L141)</f>
        <v/>
      </c>
      <c r="L140" s="379" t="str">
        <f>IF(AND(C140&lt;&gt;$M$165,C140&lt;&gt;$M$166,C140&lt;&gt;$C$179),"",'1. Portfolio Schedule'!M141)</f>
        <v/>
      </c>
      <c r="M140" s="45" t="str">
        <f t="shared" si="114"/>
        <v/>
      </c>
      <c r="N140" s="30">
        <f t="shared" si="115"/>
        <v>0</v>
      </c>
      <c r="O140" s="31" t="str">
        <f t="shared" si="116"/>
        <v/>
      </c>
      <c r="P140" t="s">
        <v>40</v>
      </c>
      <c r="Q140" s="145">
        <f t="shared" ca="1" si="117"/>
        <v>5.5E-2</v>
      </c>
      <c r="R140" s="30">
        <v>1.25</v>
      </c>
      <c r="S140" s="146">
        <f t="shared" ca="1" si="118"/>
        <v>0</v>
      </c>
      <c r="U140" s="33">
        <f t="shared" si="119"/>
        <v>0</v>
      </c>
      <c r="V140" s="33">
        <f t="shared" si="133"/>
        <v>0</v>
      </c>
      <c r="W140" s="33">
        <f t="shared" si="113"/>
        <v>0</v>
      </c>
      <c r="X140" s="33">
        <f t="shared" si="113"/>
        <v>0</v>
      </c>
      <c r="Y140" s="33">
        <f t="shared" si="113"/>
        <v>0</v>
      </c>
      <c r="Z140" s="124"/>
      <c r="AA140" s="41">
        <f t="shared" ca="1" si="120"/>
        <v>0</v>
      </c>
      <c r="AB140" s="42">
        <f t="shared" ca="1" si="121"/>
        <v>0</v>
      </c>
      <c r="AC140" s="43">
        <f t="shared" ca="1" si="122"/>
        <v>0</v>
      </c>
      <c r="AD140" s="43">
        <f t="shared" ca="1" si="123"/>
        <v>0</v>
      </c>
      <c r="AE140" s="43">
        <f t="shared" ca="1" si="124"/>
        <v>0</v>
      </c>
      <c r="AF140" s="44">
        <f t="shared" ca="1" si="125"/>
        <v>0</v>
      </c>
      <c r="AI140" s="38" t="e">
        <f t="shared" si="126"/>
        <v>#VALUE!</v>
      </c>
      <c r="AJ140" s="30">
        <v>1.25</v>
      </c>
      <c r="AK140" s="32" t="e">
        <f t="shared" si="107"/>
        <v>#VALUE!</v>
      </c>
      <c r="AM140" s="34">
        <f t="shared" si="127"/>
        <v>0</v>
      </c>
      <c r="AN140" s="35">
        <f t="shared" ca="1" si="108"/>
        <v>0</v>
      </c>
      <c r="AO140" s="35">
        <f t="shared" ca="1" si="109"/>
        <v>0</v>
      </c>
      <c r="AP140" s="35">
        <f t="shared" ca="1" si="110"/>
        <v>0</v>
      </c>
      <c r="AQ140" s="35">
        <f t="shared" ca="1" si="111"/>
        <v>0</v>
      </c>
      <c r="AR140" s="35">
        <f t="shared" ca="1" si="112"/>
        <v>0</v>
      </c>
      <c r="AW140" s="14">
        <f t="shared" si="128"/>
        <v>6.0000000000000001E-3</v>
      </c>
      <c r="AX140" s="14">
        <f t="shared" si="129"/>
        <v>1.4999999999999999E-2</v>
      </c>
      <c r="AY140" s="14">
        <f t="shared" si="130"/>
        <v>5.5E-2</v>
      </c>
      <c r="AZ140" s="14" t="e">
        <f t="shared" si="131"/>
        <v>#VALUE!</v>
      </c>
      <c r="BD140" t="str">
        <f t="shared" si="134"/>
        <v>N/A</v>
      </c>
    </row>
    <row r="141" spans="2:56" ht="14.7" outlineLevel="1" thickBot="1">
      <c r="B141" s="29">
        <v>132</v>
      </c>
      <c r="C141" s="373" t="str">
        <f>IF(ISBLANK('1. Portfolio Schedule'!B142),"",IF(OR('1. Portfolio Schedule'!F142="Single Family Let",'1. Portfolio Schedule'!F142="Student Let"),$C$177,IF(OR('1. Portfolio Schedule'!F142="HMO (mandatory licence)",'1. Portfolio Schedule'!F142="HMO (selective licence)",'1. Portfolio Schedule'!F142="HMO (no licence)"),$C$178,IF('1. Portfolio Schedule'!F142=$C$179,$C$179,""))))</f>
        <v/>
      </c>
      <c r="D141" s="374" t="str">
        <f>IF(AND(C141&lt;&gt;$M$165,C141&lt;&gt;$M$166,C141&lt;&gt;$C$179),"",IF('1. Portfolio Schedule'!D142&gt;-1,'1. Portfolio Schedule'!D142,"Unspecified"))</f>
        <v/>
      </c>
      <c r="E141" s="374" t="str">
        <f>IF(AND(C141&lt;&gt;$M$165,C141&lt;&gt;$M$166,C141&lt;&gt;$C$179),"",'1. Portfolio Schedule'!B142)</f>
        <v/>
      </c>
      <c r="F141" s="375" t="str">
        <f>IF(AND(C141&lt;&gt;$M$165,C141&lt;&gt;$M$166,C141&lt;&gt;$C$179),"",'1. Portfolio Schedule'!C142)</f>
        <v/>
      </c>
      <c r="G141" s="375" t="str">
        <f>IF(AND(C141&lt;&gt;$M$165,C141&lt;&gt;$M$166,C141&lt;&gt;$C$179),"",IF('1. Portfolio Schedule'!J142="Individual","Individual",IF('1. Portfolio Schedule'!J142="Ltd Company","Ltd Co","Unspecified")))</f>
        <v/>
      </c>
      <c r="H141" s="376" t="str">
        <f>IF(AND(C141&lt;&gt;$M$165,C141&lt;&gt;$M$166,C141&lt;&gt;$C$179),"",'1. Portfolio Schedule'!K142)</f>
        <v/>
      </c>
      <c r="I141" s="376" t="str">
        <f>IF(AND(C141&lt;&gt;$M$165,C141&lt;&gt;$M$166,C141&lt;&gt;$C$179),"",'1. Portfolio Schedule'!H142)</f>
        <v/>
      </c>
      <c r="J141" s="377">
        <f t="shared" si="132"/>
        <v>0</v>
      </c>
      <c r="K141" s="378" t="str">
        <f>IF(AND(C141&lt;&gt;$M$165,C141&lt;&gt;$M$166,C141&lt;&gt;$C$179),"",'1. Portfolio Schedule'!L142)</f>
        <v/>
      </c>
      <c r="L141" s="379" t="str">
        <f>IF(AND(C141&lt;&gt;$M$165,C141&lt;&gt;$M$166,C141&lt;&gt;$C$179),"",'1. Portfolio Schedule'!M142)</f>
        <v/>
      </c>
      <c r="M141" s="45" t="str">
        <f t="shared" si="114"/>
        <v/>
      </c>
      <c r="N141" s="30">
        <f t="shared" si="115"/>
        <v>0</v>
      </c>
      <c r="O141" s="31" t="str">
        <f t="shared" si="116"/>
        <v/>
      </c>
      <c r="P141" t="s">
        <v>40</v>
      </c>
      <c r="Q141" s="145">
        <f t="shared" ca="1" si="117"/>
        <v>5.5E-2</v>
      </c>
      <c r="R141" s="30">
        <v>1.25</v>
      </c>
      <c r="S141" s="146">
        <f t="shared" ca="1" si="118"/>
        <v>0</v>
      </c>
      <c r="U141" s="33">
        <f t="shared" si="119"/>
        <v>0</v>
      </c>
      <c r="V141" s="33">
        <f t="shared" si="133"/>
        <v>0</v>
      </c>
      <c r="W141" s="33">
        <f t="shared" si="113"/>
        <v>0</v>
      </c>
      <c r="X141" s="33">
        <f t="shared" si="113"/>
        <v>0</v>
      </c>
      <c r="Y141" s="33">
        <f t="shared" si="113"/>
        <v>0</v>
      </c>
      <c r="Z141" s="124"/>
      <c r="AA141" s="41">
        <f t="shared" ca="1" si="120"/>
        <v>0</v>
      </c>
      <c r="AB141" s="42">
        <f t="shared" ca="1" si="121"/>
        <v>0</v>
      </c>
      <c r="AC141" s="43">
        <f t="shared" ca="1" si="122"/>
        <v>0</v>
      </c>
      <c r="AD141" s="43">
        <f t="shared" ca="1" si="123"/>
        <v>0</v>
      </c>
      <c r="AE141" s="43">
        <f t="shared" ca="1" si="124"/>
        <v>0</v>
      </c>
      <c r="AF141" s="44">
        <f t="shared" ca="1" si="125"/>
        <v>0</v>
      </c>
      <c r="AI141" s="38" t="e">
        <f t="shared" si="126"/>
        <v>#VALUE!</v>
      </c>
      <c r="AJ141" s="30">
        <v>1.25</v>
      </c>
      <c r="AK141" s="32" t="e">
        <f t="shared" si="107"/>
        <v>#VALUE!</v>
      </c>
      <c r="AM141" s="34">
        <f t="shared" si="127"/>
        <v>0</v>
      </c>
      <c r="AN141" s="35">
        <f t="shared" ca="1" si="108"/>
        <v>0</v>
      </c>
      <c r="AO141" s="35">
        <f t="shared" ca="1" si="109"/>
        <v>0</v>
      </c>
      <c r="AP141" s="35">
        <f t="shared" ca="1" si="110"/>
        <v>0</v>
      </c>
      <c r="AQ141" s="35">
        <f t="shared" ca="1" si="111"/>
        <v>0</v>
      </c>
      <c r="AR141" s="35">
        <f t="shared" ca="1" si="112"/>
        <v>0</v>
      </c>
      <c r="AW141" s="14">
        <f t="shared" si="128"/>
        <v>6.0000000000000001E-3</v>
      </c>
      <c r="AX141" s="14">
        <f t="shared" si="129"/>
        <v>1.4999999999999999E-2</v>
      </c>
      <c r="AY141" s="14">
        <f t="shared" si="130"/>
        <v>5.5E-2</v>
      </c>
      <c r="AZ141" s="14" t="e">
        <f t="shared" si="131"/>
        <v>#VALUE!</v>
      </c>
      <c r="BD141" t="str">
        <f t="shared" si="134"/>
        <v>N/A</v>
      </c>
    </row>
    <row r="142" spans="2:56" ht="14.7" outlineLevel="1" thickBot="1">
      <c r="B142" s="29">
        <v>133</v>
      </c>
      <c r="C142" s="373" t="str">
        <f>IF(ISBLANK('1. Portfolio Schedule'!B143),"",IF(OR('1. Portfolio Schedule'!F143="Single Family Let",'1. Portfolio Schedule'!F143="Student Let"),$C$177,IF(OR('1. Portfolio Schedule'!F143="HMO (mandatory licence)",'1. Portfolio Schedule'!F143="HMO (selective licence)",'1. Portfolio Schedule'!F143="HMO (no licence)"),$C$178,IF('1. Portfolio Schedule'!F143=$C$179,$C$179,""))))</f>
        <v/>
      </c>
      <c r="D142" s="374" t="str">
        <f>IF(AND(C142&lt;&gt;$M$165,C142&lt;&gt;$M$166,C142&lt;&gt;$C$179),"",IF('1. Portfolio Schedule'!D143&gt;-1,'1. Portfolio Schedule'!D143,"Unspecified"))</f>
        <v/>
      </c>
      <c r="E142" s="374" t="str">
        <f>IF(AND(C142&lt;&gt;$M$165,C142&lt;&gt;$M$166,C142&lt;&gt;$C$179),"",'1. Portfolio Schedule'!B143)</f>
        <v/>
      </c>
      <c r="F142" s="375" t="str">
        <f>IF(AND(C142&lt;&gt;$M$165,C142&lt;&gt;$M$166,C142&lt;&gt;$C$179),"",'1. Portfolio Schedule'!C143)</f>
        <v/>
      </c>
      <c r="G142" s="375" t="str">
        <f>IF(AND(C142&lt;&gt;$M$165,C142&lt;&gt;$M$166,C142&lt;&gt;$C$179),"",IF('1. Portfolio Schedule'!J143="Individual","Individual",IF('1. Portfolio Schedule'!J143="Ltd Company","Ltd Co","Unspecified")))</f>
        <v/>
      </c>
      <c r="H142" s="376" t="str">
        <f>IF(AND(C142&lt;&gt;$M$165,C142&lt;&gt;$M$166,C142&lt;&gt;$C$179),"",'1. Portfolio Schedule'!K143)</f>
        <v/>
      </c>
      <c r="I142" s="376" t="str">
        <f>IF(AND(C142&lt;&gt;$M$165,C142&lt;&gt;$M$166,C142&lt;&gt;$C$179),"",'1. Portfolio Schedule'!H143)</f>
        <v/>
      </c>
      <c r="J142" s="377">
        <f t="shared" si="132"/>
        <v>0</v>
      </c>
      <c r="K142" s="378" t="str">
        <f>IF(AND(C142&lt;&gt;$M$165,C142&lt;&gt;$M$166,C142&lt;&gt;$C$179),"",'1. Portfolio Schedule'!L143)</f>
        <v/>
      </c>
      <c r="L142" s="379" t="str">
        <f>IF(AND(C142&lt;&gt;$M$165,C142&lt;&gt;$M$166,C142&lt;&gt;$C$179),"",'1. Portfolio Schedule'!M143)</f>
        <v/>
      </c>
      <c r="M142" s="45" t="str">
        <f t="shared" si="114"/>
        <v/>
      </c>
      <c r="N142" s="30">
        <f t="shared" si="115"/>
        <v>0</v>
      </c>
      <c r="O142" s="31" t="str">
        <f t="shared" si="116"/>
        <v/>
      </c>
      <c r="P142" t="s">
        <v>40</v>
      </c>
      <c r="Q142" s="145">
        <f t="shared" ca="1" si="117"/>
        <v>5.5E-2</v>
      </c>
      <c r="R142" s="30">
        <v>1.25</v>
      </c>
      <c r="S142" s="146">
        <f t="shared" ca="1" si="118"/>
        <v>0</v>
      </c>
      <c r="U142" s="33">
        <f t="shared" si="119"/>
        <v>0</v>
      </c>
      <c r="V142" s="33">
        <f t="shared" si="133"/>
        <v>0</v>
      </c>
      <c r="W142" s="33">
        <f t="shared" si="113"/>
        <v>0</v>
      </c>
      <c r="X142" s="33">
        <f t="shared" si="113"/>
        <v>0</v>
      </c>
      <c r="Y142" s="33">
        <f t="shared" si="113"/>
        <v>0</v>
      </c>
      <c r="Z142" s="124"/>
      <c r="AA142" s="41">
        <f t="shared" ca="1" si="120"/>
        <v>0</v>
      </c>
      <c r="AB142" s="42">
        <f t="shared" ca="1" si="121"/>
        <v>0</v>
      </c>
      <c r="AC142" s="43">
        <f t="shared" ca="1" si="122"/>
        <v>0</v>
      </c>
      <c r="AD142" s="43">
        <f t="shared" ca="1" si="123"/>
        <v>0</v>
      </c>
      <c r="AE142" s="43">
        <f t="shared" ca="1" si="124"/>
        <v>0</v>
      </c>
      <c r="AF142" s="44">
        <f t="shared" ca="1" si="125"/>
        <v>0</v>
      </c>
      <c r="AI142" s="38" t="e">
        <f t="shared" si="126"/>
        <v>#VALUE!</v>
      </c>
      <c r="AJ142" s="30">
        <v>1.25</v>
      </c>
      <c r="AK142" s="32" t="e">
        <f t="shared" si="107"/>
        <v>#VALUE!</v>
      </c>
      <c r="AM142" s="34">
        <f t="shared" si="127"/>
        <v>0</v>
      </c>
      <c r="AN142" s="35">
        <f t="shared" ca="1" si="108"/>
        <v>0</v>
      </c>
      <c r="AO142" s="35">
        <f t="shared" ca="1" si="109"/>
        <v>0</v>
      </c>
      <c r="AP142" s="35">
        <f t="shared" ca="1" si="110"/>
        <v>0</v>
      </c>
      <c r="AQ142" s="35">
        <f t="shared" ca="1" si="111"/>
        <v>0</v>
      </c>
      <c r="AR142" s="35">
        <f t="shared" ca="1" si="112"/>
        <v>0</v>
      </c>
      <c r="AW142" s="14">
        <f t="shared" si="128"/>
        <v>6.0000000000000001E-3</v>
      </c>
      <c r="AX142" s="14">
        <f t="shared" si="129"/>
        <v>1.4999999999999999E-2</v>
      </c>
      <c r="AY142" s="14">
        <f t="shared" si="130"/>
        <v>5.5E-2</v>
      </c>
      <c r="AZ142" s="14" t="e">
        <f t="shared" si="131"/>
        <v>#VALUE!</v>
      </c>
      <c r="BD142" t="str">
        <f t="shared" si="134"/>
        <v>N/A</v>
      </c>
    </row>
    <row r="143" spans="2:56" ht="14.7" outlineLevel="1" thickBot="1">
      <c r="B143" s="29">
        <v>134</v>
      </c>
      <c r="C143" s="373" t="str">
        <f>IF(ISBLANK('1. Portfolio Schedule'!B144),"",IF(OR('1. Portfolio Schedule'!F144="Single Family Let",'1. Portfolio Schedule'!F144="Student Let"),$C$177,IF(OR('1. Portfolio Schedule'!F144="HMO (mandatory licence)",'1. Portfolio Schedule'!F144="HMO (selective licence)",'1. Portfolio Schedule'!F144="HMO (no licence)"),$C$178,IF('1. Portfolio Schedule'!F144=$C$179,$C$179,""))))</f>
        <v/>
      </c>
      <c r="D143" s="374" t="str">
        <f>IF(AND(C143&lt;&gt;$M$165,C143&lt;&gt;$M$166,C143&lt;&gt;$C$179),"",IF('1. Portfolio Schedule'!D144&gt;-1,'1. Portfolio Schedule'!D144,"Unspecified"))</f>
        <v/>
      </c>
      <c r="E143" s="374" t="str">
        <f>IF(AND(C143&lt;&gt;$M$165,C143&lt;&gt;$M$166,C143&lt;&gt;$C$179),"",'1. Portfolio Schedule'!B144)</f>
        <v/>
      </c>
      <c r="F143" s="375" t="str">
        <f>IF(AND(C143&lt;&gt;$M$165,C143&lt;&gt;$M$166,C143&lt;&gt;$C$179),"",'1. Portfolio Schedule'!C144)</f>
        <v/>
      </c>
      <c r="G143" s="375" t="str">
        <f>IF(AND(C143&lt;&gt;$M$165,C143&lt;&gt;$M$166,C143&lt;&gt;$C$179),"",IF('1. Portfolio Schedule'!J144="Individual","Individual",IF('1. Portfolio Schedule'!J144="Ltd Company","Ltd Co","Unspecified")))</f>
        <v/>
      </c>
      <c r="H143" s="376" t="str">
        <f>IF(AND(C143&lt;&gt;$M$165,C143&lt;&gt;$M$166,C143&lt;&gt;$C$179),"",'1. Portfolio Schedule'!K144)</f>
        <v/>
      </c>
      <c r="I143" s="376" t="str">
        <f>IF(AND(C143&lt;&gt;$M$165,C143&lt;&gt;$M$166,C143&lt;&gt;$C$179),"",'1. Portfolio Schedule'!H144)</f>
        <v/>
      </c>
      <c r="J143" s="377">
        <f t="shared" si="132"/>
        <v>0</v>
      </c>
      <c r="K143" s="378" t="str">
        <f>IF(AND(C143&lt;&gt;$M$165,C143&lt;&gt;$M$166,C143&lt;&gt;$C$179),"",'1. Portfolio Schedule'!L144)</f>
        <v/>
      </c>
      <c r="L143" s="379" t="str">
        <f>IF(AND(C143&lt;&gt;$M$165,C143&lt;&gt;$M$166,C143&lt;&gt;$C$179),"",'1. Portfolio Schedule'!M144)</f>
        <v/>
      </c>
      <c r="M143" s="45" t="str">
        <f t="shared" si="114"/>
        <v/>
      </c>
      <c r="N143" s="30">
        <f t="shared" si="115"/>
        <v>0</v>
      </c>
      <c r="O143" s="31" t="str">
        <f t="shared" si="116"/>
        <v/>
      </c>
      <c r="P143" t="s">
        <v>40</v>
      </c>
      <c r="Q143" s="145">
        <f t="shared" ca="1" si="117"/>
        <v>5.5E-2</v>
      </c>
      <c r="R143" s="30">
        <v>1.25</v>
      </c>
      <c r="S143" s="146">
        <f t="shared" ca="1" si="118"/>
        <v>0</v>
      </c>
      <c r="U143" s="33">
        <f t="shared" si="119"/>
        <v>0</v>
      </c>
      <c r="V143" s="33">
        <f t="shared" si="133"/>
        <v>0</v>
      </c>
      <c r="W143" s="33">
        <f t="shared" si="113"/>
        <v>0</v>
      </c>
      <c r="X143" s="33">
        <f t="shared" si="113"/>
        <v>0</v>
      </c>
      <c r="Y143" s="33">
        <f t="shared" si="113"/>
        <v>0</v>
      </c>
      <c r="Z143" s="124"/>
      <c r="AA143" s="41">
        <f t="shared" ca="1" si="120"/>
        <v>0</v>
      </c>
      <c r="AB143" s="42">
        <f t="shared" ca="1" si="121"/>
        <v>0</v>
      </c>
      <c r="AC143" s="43">
        <f t="shared" ca="1" si="122"/>
        <v>0</v>
      </c>
      <c r="AD143" s="43">
        <f t="shared" ca="1" si="123"/>
        <v>0</v>
      </c>
      <c r="AE143" s="43">
        <f t="shared" ca="1" si="124"/>
        <v>0</v>
      </c>
      <c r="AF143" s="44">
        <f t="shared" ca="1" si="125"/>
        <v>0</v>
      </c>
      <c r="AI143" s="38" t="e">
        <f t="shared" si="126"/>
        <v>#VALUE!</v>
      </c>
      <c r="AJ143" s="30">
        <v>1.25</v>
      </c>
      <c r="AK143" s="32" t="e">
        <f t="shared" si="107"/>
        <v>#VALUE!</v>
      </c>
      <c r="AM143" s="34">
        <f t="shared" si="127"/>
        <v>0</v>
      </c>
      <c r="AN143" s="35">
        <f t="shared" ca="1" si="108"/>
        <v>0</v>
      </c>
      <c r="AO143" s="35">
        <f t="shared" ca="1" si="109"/>
        <v>0</v>
      </c>
      <c r="AP143" s="35">
        <f t="shared" ca="1" si="110"/>
        <v>0</v>
      </c>
      <c r="AQ143" s="35">
        <f t="shared" ca="1" si="111"/>
        <v>0</v>
      </c>
      <c r="AR143" s="35">
        <f t="shared" ca="1" si="112"/>
        <v>0</v>
      </c>
      <c r="AW143" s="14">
        <f t="shared" si="128"/>
        <v>6.0000000000000001E-3</v>
      </c>
      <c r="AX143" s="14">
        <f t="shared" si="129"/>
        <v>1.4999999999999999E-2</v>
      </c>
      <c r="AY143" s="14">
        <f t="shared" si="130"/>
        <v>5.5E-2</v>
      </c>
      <c r="AZ143" s="14" t="e">
        <f t="shared" si="131"/>
        <v>#VALUE!</v>
      </c>
      <c r="BD143" t="str">
        <f t="shared" si="134"/>
        <v>N/A</v>
      </c>
    </row>
    <row r="144" spans="2:56" ht="14.7" outlineLevel="1" thickBot="1">
      <c r="B144" s="29">
        <v>135</v>
      </c>
      <c r="C144" s="373" t="str">
        <f>IF(ISBLANK('1. Portfolio Schedule'!B145),"",IF(OR('1. Portfolio Schedule'!F145="Single Family Let",'1. Portfolio Schedule'!F145="Student Let"),$C$177,IF(OR('1. Portfolio Schedule'!F145="HMO (mandatory licence)",'1. Portfolio Schedule'!F145="HMO (selective licence)",'1. Portfolio Schedule'!F145="HMO (no licence)"),$C$178,IF('1. Portfolio Schedule'!F145=$C$179,$C$179,""))))</f>
        <v/>
      </c>
      <c r="D144" s="374" t="str">
        <f>IF(AND(C144&lt;&gt;$M$165,C144&lt;&gt;$M$166,C144&lt;&gt;$C$179),"",IF('1. Portfolio Schedule'!D145&gt;-1,'1. Portfolio Schedule'!D145,"Unspecified"))</f>
        <v/>
      </c>
      <c r="E144" s="374" t="str">
        <f>IF(AND(C144&lt;&gt;$M$165,C144&lt;&gt;$M$166,C144&lt;&gt;$C$179),"",'1. Portfolio Schedule'!B145)</f>
        <v/>
      </c>
      <c r="F144" s="375" t="str">
        <f>IF(AND(C144&lt;&gt;$M$165,C144&lt;&gt;$M$166,C144&lt;&gt;$C$179),"",'1. Portfolio Schedule'!C145)</f>
        <v/>
      </c>
      <c r="G144" s="375" t="str">
        <f>IF(AND(C144&lt;&gt;$M$165,C144&lt;&gt;$M$166,C144&lt;&gt;$C$179),"",IF('1. Portfolio Schedule'!J145="Individual","Individual",IF('1. Portfolio Schedule'!J145="Ltd Company","Ltd Co","Unspecified")))</f>
        <v/>
      </c>
      <c r="H144" s="376" t="str">
        <f>IF(AND(C144&lt;&gt;$M$165,C144&lt;&gt;$M$166,C144&lt;&gt;$C$179),"",'1. Portfolio Schedule'!K145)</f>
        <v/>
      </c>
      <c r="I144" s="376" t="str">
        <f>IF(AND(C144&lt;&gt;$M$165,C144&lt;&gt;$M$166,C144&lt;&gt;$C$179),"",'1. Portfolio Schedule'!H145)</f>
        <v/>
      </c>
      <c r="J144" s="377">
        <f t="shared" si="132"/>
        <v>0</v>
      </c>
      <c r="K144" s="378" t="str">
        <f>IF(AND(C144&lt;&gt;$M$165,C144&lt;&gt;$M$166,C144&lt;&gt;$C$179),"",'1. Portfolio Schedule'!L145)</f>
        <v/>
      </c>
      <c r="L144" s="379" t="str">
        <f>IF(AND(C144&lt;&gt;$M$165,C144&lt;&gt;$M$166,C144&lt;&gt;$C$179),"",'1. Portfolio Schedule'!M145)</f>
        <v/>
      </c>
      <c r="M144" s="45" t="str">
        <f t="shared" si="114"/>
        <v/>
      </c>
      <c r="N144" s="30">
        <f t="shared" si="115"/>
        <v>0</v>
      </c>
      <c r="O144" s="31" t="str">
        <f t="shared" si="116"/>
        <v/>
      </c>
      <c r="P144" t="s">
        <v>40</v>
      </c>
      <c r="Q144" s="145">
        <f t="shared" ca="1" si="117"/>
        <v>5.5E-2</v>
      </c>
      <c r="R144" s="30">
        <v>1.25</v>
      </c>
      <c r="S144" s="146">
        <f t="shared" ca="1" si="118"/>
        <v>0</v>
      </c>
      <c r="U144" s="33">
        <f t="shared" si="119"/>
        <v>0</v>
      </c>
      <c r="V144" s="33">
        <f t="shared" si="133"/>
        <v>0</v>
      </c>
      <c r="W144" s="33">
        <f t="shared" si="113"/>
        <v>0</v>
      </c>
      <c r="X144" s="33">
        <f t="shared" si="113"/>
        <v>0</v>
      </c>
      <c r="Y144" s="33">
        <f t="shared" si="113"/>
        <v>0</v>
      </c>
      <c r="Z144" s="124"/>
      <c r="AA144" s="41">
        <f t="shared" ca="1" si="120"/>
        <v>0</v>
      </c>
      <c r="AB144" s="42">
        <f t="shared" ca="1" si="121"/>
        <v>0</v>
      </c>
      <c r="AC144" s="43">
        <f t="shared" ca="1" si="122"/>
        <v>0</v>
      </c>
      <c r="AD144" s="43">
        <f t="shared" ca="1" si="123"/>
        <v>0</v>
      </c>
      <c r="AE144" s="43">
        <f t="shared" ca="1" si="124"/>
        <v>0</v>
      </c>
      <c r="AF144" s="44">
        <f t="shared" ca="1" si="125"/>
        <v>0</v>
      </c>
      <c r="AI144" s="38" t="e">
        <f t="shared" si="126"/>
        <v>#VALUE!</v>
      </c>
      <c r="AJ144" s="30">
        <v>1.25</v>
      </c>
      <c r="AK144" s="32" t="e">
        <f t="shared" si="107"/>
        <v>#VALUE!</v>
      </c>
      <c r="AM144" s="34">
        <f t="shared" si="127"/>
        <v>0</v>
      </c>
      <c r="AN144" s="35">
        <f t="shared" ca="1" si="108"/>
        <v>0</v>
      </c>
      <c r="AO144" s="35">
        <f t="shared" ca="1" si="109"/>
        <v>0</v>
      </c>
      <c r="AP144" s="35">
        <f t="shared" ca="1" si="110"/>
        <v>0</v>
      </c>
      <c r="AQ144" s="35">
        <f t="shared" ca="1" si="111"/>
        <v>0</v>
      </c>
      <c r="AR144" s="35">
        <f t="shared" ca="1" si="112"/>
        <v>0</v>
      </c>
      <c r="AW144" s="14">
        <f t="shared" si="128"/>
        <v>6.0000000000000001E-3</v>
      </c>
      <c r="AX144" s="14">
        <f t="shared" si="129"/>
        <v>1.4999999999999999E-2</v>
      </c>
      <c r="AY144" s="14">
        <f t="shared" si="130"/>
        <v>5.5E-2</v>
      </c>
      <c r="AZ144" s="14" t="e">
        <f t="shared" si="131"/>
        <v>#VALUE!</v>
      </c>
      <c r="BD144" t="str">
        <f t="shared" si="134"/>
        <v>N/A</v>
      </c>
    </row>
    <row r="145" spans="2:56" ht="14.7" outlineLevel="1" thickBot="1">
      <c r="B145" s="29">
        <v>136</v>
      </c>
      <c r="C145" s="373" t="str">
        <f>IF(ISBLANK('1. Portfolio Schedule'!B146),"",IF(OR('1. Portfolio Schedule'!F146="Single Family Let",'1. Portfolio Schedule'!F146="Student Let"),$C$177,IF(OR('1. Portfolio Schedule'!F146="HMO (mandatory licence)",'1. Portfolio Schedule'!F146="HMO (selective licence)",'1. Portfolio Schedule'!F146="HMO (no licence)"),$C$178,IF('1. Portfolio Schedule'!F146=$C$179,$C$179,""))))</f>
        <v/>
      </c>
      <c r="D145" s="374" t="str">
        <f>IF(AND(C145&lt;&gt;$M$165,C145&lt;&gt;$M$166,C145&lt;&gt;$C$179),"",IF('1. Portfolio Schedule'!D146&gt;-1,'1. Portfolio Schedule'!D146,"Unspecified"))</f>
        <v/>
      </c>
      <c r="E145" s="374" t="str">
        <f>IF(AND(C145&lt;&gt;$M$165,C145&lt;&gt;$M$166,C145&lt;&gt;$C$179),"",'1. Portfolio Schedule'!B146)</f>
        <v/>
      </c>
      <c r="F145" s="375" t="str">
        <f>IF(AND(C145&lt;&gt;$M$165,C145&lt;&gt;$M$166,C145&lt;&gt;$C$179),"",'1. Portfolio Schedule'!C146)</f>
        <v/>
      </c>
      <c r="G145" s="375" t="str">
        <f>IF(AND(C145&lt;&gt;$M$165,C145&lt;&gt;$M$166,C145&lt;&gt;$C$179),"",IF('1. Portfolio Schedule'!J146="Individual","Individual",IF('1. Portfolio Schedule'!J146="Ltd Company","Ltd Co","Unspecified")))</f>
        <v/>
      </c>
      <c r="H145" s="376" t="str">
        <f>IF(AND(C145&lt;&gt;$M$165,C145&lt;&gt;$M$166,C145&lt;&gt;$C$179),"",'1. Portfolio Schedule'!K146)</f>
        <v/>
      </c>
      <c r="I145" s="376" t="str">
        <f>IF(AND(C145&lt;&gt;$M$165,C145&lt;&gt;$M$166,C145&lt;&gt;$C$179),"",'1. Portfolio Schedule'!H146)</f>
        <v/>
      </c>
      <c r="J145" s="377">
        <f t="shared" si="132"/>
        <v>0</v>
      </c>
      <c r="K145" s="378" t="str">
        <f>IF(AND(C145&lt;&gt;$M$165,C145&lt;&gt;$M$166,C145&lt;&gt;$C$179),"",'1. Portfolio Schedule'!L146)</f>
        <v/>
      </c>
      <c r="L145" s="379" t="str">
        <f>IF(AND(C145&lt;&gt;$M$165,C145&lt;&gt;$M$166,C145&lt;&gt;$C$179),"",'1. Portfolio Schedule'!M146)</f>
        <v/>
      </c>
      <c r="M145" s="45" t="str">
        <f t="shared" si="114"/>
        <v/>
      </c>
      <c r="N145" s="30">
        <f t="shared" si="115"/>
        <v>0</v>
      </c>
      <c r="O145" s="31" t="str">
        <f t="shared" si="116"/>
        <v/>
      </c>
      <c r="P145" t="s">
        <v>40</v>
      </c>
      <c r="Q145" s="145">
        <f t="shared" ca="1" si="117"/>
        <v>5.5E-2</v>
      </c>
      <c r="R145" s="30">
        <v>1.25</v>
      </c>
      <c r="S145" s="146">
        <f t="shared" ca="1" si="118"/>
        <v>0</v>
      </c>
      <c r="U145" s="33">
        <f t="shared" si="119"/>
        <v>0</v>
      </c>
      <c r="V145" s="33">
        <f t="shared" si="133"/>
        <v>0</v>
      </c>
      <c r="W145" s="33">
        <f t="shared" si="113"/>
        <v>0</v>
      </c>
      <c r="X145" s="33">
        <f t="shared" si="113"/>
        <v>0</v>
      </c>
      <c r="Y145" s="33">
        <f t="shared" si="113"/>
        <v>0</v>
      </c>
      <c r="Z145" s="124"/>
      <c r="AA145" s="41">
        <f t="shared" ca="1" si="120"/>
        <v>0</v>
      </c>
      <c r="AB145" s="42">
        <f t="shared" ca="1" si="121"/>
        <v>0</v>
      </c>
      <c r="AC145" s="43">
        <f t="shared" ca="1" si="122"/>
        <v>0</v>
      </c>
      <c r="AD145" s="43">
        <f t="shared" ca="1" si="123"/>
        <v>0</v>
      </c>
      <c r="AE145" s="43">
        <f t="shared" ca="1" si="124"/>
        <v>0</v>
      </c>
      <c r="AF145" s="44">
        <f t="shared" ca="1" si="125"/>
        <v>0</v>
      </c>
      <c r="AI145" s="38" t="e">
        <f t="shared" si="126"/>
        <v>#VALUE!</v>
      </c>
      <c r="AJ145" s="30">
        <v>1.25</v>
      </c>
      <c r="AK145" s="32" t="e">
        <f t="shared" si="107"/>
        <v>#VALUE!</v>
      </c>
      <c r="AM145" s="34">
        <f t="shared" si="127"/>
        <v>0</v>
      </c>
      <c r="AN145" s="35">
        <f t="shared" ca="1" si="108"/>
        <v>0</v>
      </c>
      <c r="AO145" s="35">
        <f t="shared" ca="1" si="109"/>
        <v>0</v>
      </c>
      <c r="AP145" s="35">
        <f t="shared" ca="1" si="110"/>
        <v>0</v>
      </c>
      <c r="AQ145" s="35">
        <f t="shared" ca="1" si="111"/>
        <v>0</v>
      </c>
      <c r="AR145" s="35">
        <f t="shared" ca="1" si="112"/>
        <v>0</v>
      </c>
      <c r="AW145" s="14">
        <f t="shared" si="128"/>
        <v>6.0000000000000001E-3</v>
      </c>
      <c r="AX145" s="14">
        <f t="shared" si="129"/>
        <v>1.4999999999999999E-2</v>
      </c>
      <c r="AY145" s="14">
        <f t="shared" si="130"/>
        <v>5.5E-2</v>
      </c>
      <c r="AZ145" s="14" t="e">
        <f t="shared" si="131"/>
        <v>#VALUE!</v>
      </c>
      <c r="BD145" t="str">
        <f t="shared" si="134"/>
        <v>N/A</v>
      </c>
    </row>
    <row r="146" spans="2:56" ht="14.7" outlineLevel="1" thickBot="1">
      <c r="B146" s="29">
        <v>137</v>
      </c>
      <c r="C146" s="373" t="str">
        <f>IF(ISBLANK('1. Portfolio Schedule'!B147),"",IF(OR('1. Portfolio Schedule'!F147="Single Family Let",'1. Portfolio Schedule'!F147="Student Let"),$C$177,IF(OR('1. Portfolio Schedule'!F147="HMO (mandatory licence)",'1. Portfolio Schedule'!F147="HMO (selective licence)",'1. Portfolio Schedule'!F147="HMO (no licence)"),$C$178,IF('1. Portfolio Schedule'!F147=$C$179,$C$179,""))))</f>
        <v/>
      </c>
      <c r="D146" s="374" t="str">
        <f>IF(AND(C146&lt;&gt;$M$165,C146&lt;&gt;$M$166,C146&lt;&gt;$C$179),"",IF('1. Portfolio Schedule'!D147&gt;-1,'1. Portfolio Schedule'!D147,"Unspecified"))</f>
        <v/>
      </c>
      <c r="E146" s="374" t="str">
        <f>IF(AND(C146&lt;&gt;$M$165,C146&lt;&gt;$M$166,C146&lt;&gt;$C$179),"",'1. Portfolio Schedule'!B147)</f>
        <v/>
      </c>
      <c r="F146" s="375" t="str">
        <f>IF(AND(C146&lt;&gt;$M$165,C146&lt;&gt;$M$166,C146&lt;&gt;$C$179),"",'1. Portfolio Schedule'!C147)</f>
        <v/>
      </c>
      <c r="G146" s="375" t="str">
        <f>IF(AND(C146&lt;&gt;$M$165,C146&lt;&gt;$M$166,C146&lt;&gt;$C$179),"",IF('1. Portfolio Schedule'!J147="Individual","Individual",IF('1. Portfolio Schedule'!J147="Ltd Company","Ltd Co","Unspecified")))</f>
        <v/>
      </c>
      <c r="H146" s="376" t="str">
        <f>IF(AND(C146&lt;&gt;$M$165,C146&lt;&gt;$M$166,C146&lt;&gt;$C$179),"",'1. Portfolio Schedule'!K147)</f>
        <v/>
      </c>
      <c r="I146" s="376" t="str">
        <f>IF(AND(C146&lt;&gt;$M$165,C146&lt;&gt;$M$166,C146&lt;&gt;$C$179),"",'1. Portfolio Schedule'!H147)</f>
        <v/>
      </c>
      <c r="J146" s="377">
        <f t="shared" si="132"/>
        <v>0</v>
      </c>
      <c r="K146" s="378" t="str">
        <f>IF(AND(C146&lt;&gt;$M$165,C146&lt;&gt;$M$166,C146&lt;&gt;$C$179),"",'1. Portfolio Schedule'!L147)</f>
        <v/>
      </c>
      <c r="L146" s="379" t="str">
        <f>IF(AND(C146&lt;&gt;$M$165,C146&lt;&gt;$M$166,C146&lt;&gt;$C$179),"",'1. Portfolio Schedule'!M147)</f>
        <v/>
      </c>
      <c r="M146" s="45" t="str">
        <f t="shared" si="114"/>
        <v/>
      </c>
      <c r="N146" s="30">
        <f t="shared" si="115"/>
        <v>0</v>
      </c>
      <c r="O146" s="31" t="str">
        <f t="shared" si="116"/>
        <v/>
      </c>
      <c r="P146" t="s">
        <v>40</v>
      </c>
      <c r="Q146" s="145">
        <f t="shared" ca="1" si="117"/>
        <v>5.5E-2</v>
      </c>
      <c r="R146" s="30">
        <v>1.25</v>
      </c>
      <c r="S146" s="146">
        <f t="shared" ca="1" si="118"/>
        <v>0</v>
      </c>
      <c r="U146" s="33">
        <f t="shared" si="119"/>
        <v>0</v>
      </c>
      <c r="V146" s="33">
        <f t="shared" si="133"/>
        <v>0</v>
      </c>
      <c r="W146" s="33">
        <f t="shared" si="113"/>
        <v>0</v>
      </c>
      <c r="X146" s="33">
        <f t="shared" si="113"/>
        <v>0</v>
      </c>
      <c r="Y146" s="33">
        <f t="shared" si="113"/>
        <v>0</v>
      </c>
      <c r="Z146" s="124"/>
      <c r="AA146" s="41">
        <f t="shared" ca="1" si="120"/>
        <v>0</v>
      </c>
      <c r="AB146" s="42">
        <f t="shared" ca="1" si="121"/>
        <v>0</v>
      </c>
      <c r="AC146" s="43">
        <f t="shared" ca="1" si="122"/>
        <v>0</v>
      </c>
      <c r="AD146" s="43">
        <f t="shared" ca="1" si="123"/>
        <v>0</v>
      </c>
      <c r="AE146" s="43">
        <f t="shared" ca="1" si="124"/>
        <v>0</v>
      </c>
      <c r="AF146" s="44">
        <f t="shared" ca="1" si="125"/>
        <v>0</v>
      </c>
      <c r="AI146" s="38" t="e">
        <f t="shared" si="126"/>
        <v>#VALUE!</v>
      </c>
      <c r="AJ146" s="30">
        <v>1.25</v>
      </c>
      <c r="AK146" s="32" t="e">
        <f t="shared" si="107"/>
        <v>#VALUE!</v>
      </c>
      <c r="AM146" s="34">
        <f t="shared" si="127"/>
        <v>0</v>
      </c>
      <c r="AN146" s="35">
        <f t="shared" ca="1" si="108"/>
        <v>0</v>
      </c>
      <c r="AO146" s="35">
        <f t="shared" ca="1" si="109"/>
        <v>0</v>
      </c>
      <c r="AP146" s="35">
        <f t="shared" ca="1" si="110"/>
        <v>0</v>
      </c>
      <c r="AQ146" s="35">
        <f t="shared" ca="1" si="111"/>
        <v>0</v>
      </c>
      <c r="AR146" s="35">
        <f t="shared" ca="1" si="112"/>
        <v>0</v>
      </c>
      <c r="AW146" s="14">
        <f t="shared" si="128"/>
        <v>6.0000000000000001E-3</v>
      </c>
      <c r="AX146" s="14">
        <f t="shared" si="129"/>
        <v>1.4999999999999999E-2</v>
      </c>
      <c r="AY146" s="14">
        <f t="shared" si="130"/>
        <v>5.5E-2</v>
      </c>
      <c r="AZ146" s="14" t="e">
        <f t="shared" si="131"/>
        <v>#VALUE!</v>
      </c>
      <c r="BD146" t="str">
        <f t="shared" si="134"/>
        <v>N/A</v>
      </c>
    </row>
    <row r="147" spans="2:56" ht="14.7" outlineLevel="1" thickBot="1">
      <c r="B147" s="29">
        <v>138</v>
      </c>
      <c r="C147" s="373" t="str">
        <f>IF(ISBLANK('1. Portfolio Schedule'!B148),"",IF(OR('1. Portfolio Schedule'!F148="Single Family Let",'1. Portfolio Schedule'!F148="Student Let"),$C$177,IF(OR('1. Portfolio Schedule'!F148="HMO (mandatory licence)",'1. Portfolio Schedule'!F148="HMO (selective licence)",'1. Portfolio Schedule'!F148="HMO (no licence)"),$C$178,IF('1. Portfolio Schedule'!F148=$C$179,$C$179,""))))</f>
        <v/>
      </c>
      <c r="D147" s="374" t="str">
        <f>IF(AND(C147&lt;&gt;$M$165,C147&lt;&gt;$M$166,C147&lt;&gt;$C$179),"",IF('1. Portfolio Schedule'!D148&gt;-1,'1. Portfolio Schedule'!D148,"Unspecified"))</f>
        <v/>
      </c>
      <c r="E147" s="374" t="str">
        <f>IF(AND(C147&lt;&gt;$M$165,C147&lt;&gt;$M$166,C147&lt;&gt;$C$179),"",'1. Portfolio Schedule'!B148)</f>
        <v/>
      </c>
      <c r="F147" s="375" t="str">
        <f>IF(AND(C147&lt;&gt;$M$165,C147&lt;&gt;$M$166,C147&lt;&gt;$C$179),"",'1. Portfolio Schedule'!C148)</f>
        <v/>
      </c>
      <c r="G147" s="375" t="str">
        <f>IF(AND(C147&lt;&gt;$M$165,C147&lt;&gt;$M$166,C147&lt;&gt;$C$179),"",IF('1. Portfolio Schedule'!J148="Individual","Individual",IF('1. Portfolio Schedule'!J148="Ltd Company","Ltd Co","Unspecified")))</f>
        <v/>
      </c>
      <c r="H147" s="376" t="str">
        <f>IF(AND(C147&lt;&gt;$M$165,C147&lt;&gt;$M$166,C147&lt;&gt;$C$179),"",'1. Portfolio Schedule'!K148)</f>
        <v/>
      </c>
      <c r="I147" s="376" t="str">
        <f>IF(AND(C147&lt;&gt;$M$165,C147&lt;&gt;$M$166,C147&lt;&gt;$C$179),"",'1. Portfolio Schedule'!H148)</f>
        <v/>
      </c>
      <c r="J147" s="377">
        <f t="shared" si="132"/>
        <v>0</v>
      </c>
      <c r="K147" s="378" t="str">
        <f>IF(AND(C147&lt;&gt;$M$165,C147&lt;&gt;$M$166,C147&lt;&gt;$C$179),"",'1. Portfolio Schedule'!L148)</f>
        <v/>
      </c>
      <c r="L147" s="379" t="str">
        <f>IF(AND(C147&lt;&gt;$M$165,C147&lt;&gt;$M$166,C147&lt;&gt;$C$179),"",'1. Portfolio Schedule'!M148)</f>
        <v/>
      </c>
      <c r="M147" s="45" t="str">
        <f t="shared" si="114"/>
        <v/>
      </c>
      <c r="N147" s="30">
        <f t="shared" si="115"/>
        <v>0</v>
      </c>
      <c r="O147" s="31" t="str">
        <f t="shared" si="116"/>
        <v/>
      </c>
      <c r="P147" t="s">
        <v>40</v>
      </c>
      <c r="Q147" s="145">
        <f t="shared" ca="1" si="117"/>
        <v>5.5E-2</v>
      </c>
      <c r="R147" s="30">
        <v>1.25</v>
      </c>
      <c r="S147" s="146">
        <f t="shared" ca="1" si="118"/>
        <v>0</v>
      </c>
      <c r="U147" s="33">
        <f t="shared" si="119"/>
        <v>0</v>
      </c>
      <c r="V147" s="33">
        <f t="shared" si="133"/>
        <v>0</v>
      </c>
      <c r="W147" s="33">
        <f t="shared" si="113"/>
        <v>0</v>
      </c>
      <c r="X147" s="33">
        <f t="shared" si="113"/>
        <v>0</v>
      </c>
      <c r="Y147" s="33">
        <f t="shared" si="113"/>
        <v>0</v>
      </c>
      <c r="Z147" s="124"/>
      <c r="AA147" s="41">
        <f t="shared" ca="1" si="120"/>
        <v>0</v>
      </c>
      <c r="AB147" s="42">
        <f t="shared" ca="1" si="121"/>
        <v>0</v>
      </c>
      <c r="AC147" s="43">
        <f t="shared" ca="1" si="122"/>
        <v>0</v>
      </c>
      <c r="AD147" s="43">
        <f t="shared" ca="1" si="123"/>
        <v>0</v>
      </c>
      <c r="AE147" s="43">
        <f t="shared" ca="1" si="124"/>
        <v>0</v>
      </c>
      <c r="AF147" s="44">
        <f t="shared" ca="1" si="125"/>
        <v>0</v>
      </c>
      <c r="AI147" s="38" t="e">
        <f t="shared" si="126"/>
        <v>#VALUE!</v>
      </c>
      <c r="AJ147" s="30">
        <v>1.25</v>
      </c>
      <c r="AK147" s="32" t="e">
        <f t="shared" si="107"/>
        <v>#VALUE!</v>
      </c>
      <c r="AM147" s="34">
        <f t="shared" si="127"/>
        <v>0</v>
      </c>
      <c r="AN147" s="35">
        <f t="shared" ca="1" si="108"/>
        <v>0</v>
      </c>
      <c r="AO147" s="35">
        <f t="shared" ca="1" si="109"/>
        <v>0</v>
      </c>
      <c r="AP147" s="35">
        <f t="shared" ca="1" si="110"/>
        <v>0</v>
      </c>
      <c r="AQ147" s="35">
        <f t="shared" ca="1" si="111"/>
        <v>0</v>
      </c>
      <c r="AR147" s="35">
        <f t="shared" ca="1" si="112"/>
        <v>0</v>
      </c>
      <c r="AW147" s="14">
        <f t="shared" si="128"/>
        <v>6.0000000000000001E-3</v>
      </c>
      <c r="AX147" s="14">
        <f t="shared" si="129"/>
        <v>1.4999999999999999E-2</v>
      </c>
      <c r="AY147" s="14">
        <f t="shared" si="130"/>
        <v>5.5E-2</v>
      </c>
      <c r="AZ147" s="14" t="e">
        <f t="shared" si="131"/>
        <v>#VALUE!</v>
      </c>
      <c r="BD147" t="str">
        <f t="shared" si="134"/>
        <v>N/A</v>
      </c>
    </row>
    <row r="148" spans="2:56" ht="14.7" outlineLevel="1" thickBot="1">
      <c r="B148" s="29">
        <v>139</v>
      </c>
      <c r="C148" s="373" t="str">
        <f>IF(ISBLANK('1. Portfolio Schedule'!B149),"",IF(OR('1. Portfolio Schedule'!F149="Single Family Let",'1. Portfolio Schedule'!F149="Student Let"),$C$177,IF(OR('1. Portfolio Schedule'!F149="HMO (mandatory licence)",'1. Portfolio Schedule'!F149="HMO (selective licence)",'1. Portfolio Schedule'!F149="HMO (no licence)"),$C$178,IF('1. Portfolio Schedule'!F149=$C$179,$C$179,""))))</f>
        <v/>
      </c>
      <c r="D148" s="374" t="str">
        <f>IF(AND(C148&lt;&gt;$M$165,C148&lt;&gt;$M$166,C148&lt;&gt;$C$179),"",IF('1. Portfolio Schedule'!D149&gt;-1,'1. Portfolio Schedule'!D149,"Unspecified"))</f>
        <v/>
      </c>
      <c r="E148" s="374" t="str">
        <f>IF(AND(C148&lt;&gt;$M$165,C148&lt;&gt;$M$166,C148&lt;&gt;$C$179),"",'1. Portfolio Schedule'!B149)</f>
        <v/>
      </c>
      <c r="F148" s="375" t="str">
        <f>IF(AND(C148&lt;&gt;$M$165,C148&lt;&gt;$M$166,C148&lt;&gt;$C$179),"",'1. Portfolio Schedule'!C149)</f>
        <v/>
      </c>
      <c r="G148" s="375" t="str">
        <f>IF(AND(C148&lt;&gt;$M$165,C148&lt;&gt;$M$166,C148&lt;&gt;$C$179),"",IF('1. Portfolio Schedule'!J149="Individual","Individual",IF('1. Portfolio Schedule'!J149="Ltd Company","Ltd Co","Unspecified")))</f>
        <v/>
      </c>
      <c r="H148" s="376" t="str">
        <f>IF(AND(C148&lt;&gt;$M$165,C148&lt;&gt;$M$166,C148&lt;&gt;$C$179),"",'1. Portfolio Schedule'!K149)</f>
        <v/>
      </c>
      <c r="I148" s="376" t="str">
        <f>IF(AND(C148&lt;&gt;$M$165,C148&lt;&gt;$M$166,C148&lt;&gt;$C$179),"",'1. Portfolio Schedule'!H149)</f>
        <v/>
      </c>
      <c r="J148" s="377">
        <f t="shared" si="132"/>
        <v>0</v>
      </c>
      <c r="K148" s="378" t="str">
        <f>IF(AND(C148&lt;&gt;$M$165,C148&lt;&gt;$M$166,C148&lt;&gt;$C$179),"",'1. Portfolio Schedule'!L149)</f>
        <v/>
      </c>
      <c r="L148" s="379" t="str">
        <f>IF(AND(C148&lt;&gt;$M$165,C148&lt;&gt;$M$166,C148&lt;&gt;$C$179),"",'1. Portfolio Schedule'!M149)</f>
        <v/>
      </c>
      <c r="M148" s="45" t="str">
        <f t="shared" si="114"/>
        <v/>
      </c>
      <c r="N148" s="30">
        <f t="shared" si="115"/>
        <v>0</v>
      </c>
      <c r="O148" s="31" t="str">
        <f t="shared" si="116"/>
        <v/>
      </c>
      <c r="P148" t="s">
        <v>40</v>
      </c>
      <c r="Q148" s="145">
        <f t="shared" ca="1" si="117"/>
        <v>5.5E-2</v>
      </c>
      <c r="R148" s="30">
        <v>1.25</v>
      </c>
      <c r="S148" s="146">
        <f t="shared" ca="1" si="118"/>
        <v>0</v>
      </c>
      <c r="U148" s="33">
        <f t="shared" si="119"/>
        <v>0</v>
      </c>
      <c r="V148" s="33">
        <f t="shared" si="133"/>
        <v>0</v>
      </c>
      <c r="W148" s="33">
        <f t="shared" si="113"/>
        <v>0</v>
      </c>
      <c r="X148" s="33">
        <f t="shared" si="113"/>
        <v>0</v>
      </c>
      <c r="Y148" s="33">
        <f t="shared" si="113"/>
        <v>0</v>
      </c>
      <c r="Z148" s="124"/>
      <c r="AA148" s="41">
        <f t="shared" ca="1" si="120"/>
        <v>0</v>
      </c>
      <c r="AB148" s="42">
        <f t="shared" ca="1" si="121"/>
        <v>0</v>
      </c>
      <c r="AC148" s="43">
        <f t="shared" ca="1" si="122"/>
        <v>0</v>
      </c>
      <c r="AD148" s="43">
        <f t="shared" ca="1" si="123"/>
        <v>0</v>
      </c>
      <c r="AE148" s="43">
        <f t="shared" ca="1" si="124"/>
        <v>0</v>
      </c>
      <c r="AF148" s="44">
        <f t="shared" ca="1" si="125"/>
        <v>0</v>
      </c>
      <c r="AI148" s="38" t="e">
        <f t="shared" si="126"/>
        <v>#VALUE!</v>
      </c>
      <c r="AJ148" s="30">
        <v>1.25</v>
      </c>
      <c r="AK148" s="32" t="e">
        <f t="shared" si="107"/>
        <v>#VALUE!</v>
      </c>
      <c r="AM148" s="34">
        <f t="shared" si="127"/>
        <v>0</v>
      </c>
      <c r="AN148" s="35">
        <f t="shared" ca="1" si="108"/>
        <v>0</v>
      </c>
      <c r="AO148" s="35">
        <f t="shared" ca="1" si="109"/>
        <v>0</v>
      </c>
      <c r="AP148" s="35">
        <f t="shared" ca="1" si="110"/>
        <v>0</v>
      </c>
      <c r="AQ148" s="35">
        <f t="shared" ca="1" si="111"/>
        <v>0</v>
      </c>
      <c r="AR148" s="35">
        <f t="shared" ca="1" si="112"/>
        <v>0</v>
      </c>
      <c r="AW148" s="14">
        <f t="shared" si="128"/>
        <v>6.0000000000000001E-3</v>
      </c>
      <c r="AX148" s="14">
        <f t="shared" si="129"/>
        <v>1.4999999999999999E-2</v>
      </c>
      <c r="AY148" s="14">
        <f t="shared" si="130"/>
        <v>5.5E-2</v>
      </c>
      <c r="AZ148" s="14" t="e">
        <f t="shared" si="131"/>
        <v>#VALUE!</v>
      </c>
      <c r="BD148" t="str">
        <f t="shared" si="134"/>
        <v>N/A</v>
      </c>
    </row>
    <row r="149" spans="2:56" ht="14.7" outlineLevel="1" thickBot="1">
      <c r="B149" s="29">
        <v>140</v>
      </c>
      <c r="C149" s="373" t="str">
        <f>IF(ISBLANK('1. Portfolio Schedule'!B150),"",IF(OR('1. Portfolio Schedule'!F150="Single Family Let",'1. Portfolio Schedule'!F150="Student Let"),$C$177,IF(OR('1. Portfolio Schedule'!F150="HMO (mandatory licence)",'1. Portfolio Schedule'!F150="HMO (selective licence)",'1. Portfolio Schedule'!F150="HMO (no licence)"),$C$178,IF('1. Portfolio Schedule'!F150=$C$179,$C$179,""))))</f>
        <v/>
      </c>
      <c r="D149" s="374" t="str">
        <f>IF(AND(C149&lt;&gt;$M$165,C149&lt;&gt;$M$166,C149&lt;&gt;$C$179),"",IF('1. Portfolio Schedule'!D150&gt;-1,'1. Portfolio Schedule'!D150,"Unspecified"))</f>
        <v/>
      </c>
      <c r="E149" s="374" t="str">
        <f>IF(AND(C149&lt;&gt;$M$165,C149&lt;&gt;$M$166,C149&lt;&gt;$C$179),"",'1. Portfolio Schedule'!B150)</f>
        <v/>
      </c>
      <c r="F149" s="375" t="str">
        <f>IF(AND(C149&lt;&gt;$M$165,C149&lt;&gt;$M$166,C149&lt;&gt;$C$179),"",'1. Portfolio Schedule'!C150)</f>
        <v/>
      </c>
      <c r="G149" s="375" t="str">
        <f>IF(AND(C149&lt;&gt;$M$165,C149&lt;&gt;$M$166,C149&lt;&gt;$C$179),"",IF('1. Portfolio Schedule'!J150="Individual","Individual",IF('1. Portfolio Schedule'!J150="Ltd Company","Ltd Co","Unspecified")))</f>
        <v/>
      </c>
      <c r="H149" s="376" t="str">
        <f>IF(AND(C149&lt;&gt;$M$165,C149&lt;&gt;$M$166,C149&lt;&gt;$C$179),"",'1. Portfolio Schedule'!K150)</f>
        <v/>
      </c>
      <c r="I149" s="376" t="str">
        <f>IF(AND(C149&lt;&gt;$M$165,C149&lt;&gt;$M$166,C149&lt;&gt;$C$179),"",'1. Portfolio Schedule'!H150)</f>
        <v/>
      </c>
      <c r="J149" s="377">
        <f t="shared" si="132"/>
        <v>0</v>
      </c>
      <c r="K149" s="378" t="str">
        <f>IF(AND(C149&lt;&gt;$M$165,C149&lt;&gt;$M$166,C149&lt;&gt;$C$179),"",'1. Portfolio Schedule'!L150)</f>
        <v/>
      </c>
      <c r="L149" s="379" t="str">
        <f>IF(AND(C149&lt;&gt;$M$165,C149&lt;&gt;$M$166,C149&lt;&gt;$C$179),"",'1. Portfolio Schedule'!M150)</f>
        <v/>
      </c>
      <c r="M149" s="45" t="str">
        <f t="shared" si="114"/>
        <v/>
      </c>
      <c r="N149" s="30">
        <f t="shared" si="115"/>
        <v>0</v>
      </c>
      <c r="O149" s="31" t="str">
        <f t="shared" si="116"/>
        <v/>
      </c>
      <c r="P149" t="s">
        <v>40</v>
      </c>
      <c r="Q149" s="145">
        <f t="shared" ca="1" si="117"/>
        <v>5.5E-2</v>
      </c>
      <c r="R149" s="30">
        <v>1.25</v>
      </c>
      <c r="S149" s="146">
        <f t="shared" ca="1" si="118"/>
        <v>0</v>
      </c>
      <c r="U149" s="33">
        <f t="shared" si="119"/>
        <v>0</v>
      </c>
      <c r="V149" s="33">
        <f t="shared" si="133"/>
        <v>0</v>
      </c>
      <c r="W149" s="33">
        <f t="shared" si="113"/>
        <v>0</v>
      </c>
      <c r="X149" s="33">
        <f t="shared" si="113"/>
        <v>0</v>
      </c>
      <c r="Y149" s="33">
        <f t="shared" si="113"/>
        <v>0</v>
      </c>
      <c r="Z149" s="124"/>
      <c r="AA149" s="41">
        <f t="shared" ca="1" si="120"/>
        <v>0</v>
      </c>
      <c r="AB149" s="42">
        <f t="shared" ca="1" si="121"/>
        <v>0</v>
      </c>
      <c r="AC149" s="43">
        <f t="shared" ca="1" si="122"/>
        <v>0</v>
      </c>
      <c r="AD149" s="43">
        <f t="shared" ca="1" si="123"/>
        <v>0</v>
      </c>
      <c r="AE149" s="43">
        <f t="shared" ca="1" si="124"/>
        <v>0</v>
      </c>
      <c r="AF149" s="44">
        <f t="shared" ca="1" si="125"/>
        <v>0</v>
      </c>
      <c r="AI149" s="38" t="e">
        <f t="shared" si="126"/>
        <v>#VALUE!</v>
      </c>
      <c r="AJ149" s="30">
        <v>1.25</v>
      </c>
      <c r="AK149" s="32" t="e">
        <f t="shared" si="107"/>
        <v>#VALUE!</v>
      </c>
      <c r="AM149" s="34">
        <f t="shared" si="127"/>
        <v>0</v>
      </c>
      <c r="AN149" s="35">
        <f t="shared" ca="1" si="108"/>
        <v>0</v>
      </c>
      <c r="AO149" s="35">
        <f t="shared" ca="1" si="109"/>
        <v>0</v>
      </c>
      <c r="AP149" s="35">
        <f t="shared" ca="1" si="110"/>
        <v>0</v>
      </c>
      <c r="AQ149" s="35">
        <f t="shared" ca="1" si="111"/>
        <v>0</v>
      </c>
      <c r="AR149" s="35">
        <f t="shared" ca="1" si="112"/>
        <v>0</v>
      </c>
      <c r="AW149" s="14">
        <f t="shared" si="128"/>
        <v>6.0000000000000001E-3</v>
      </c>
      <c r="AX149" s="14">
        <f t="shared" si="129"/>
        <v>1.4999999999999999E-2</v>
      </c>
      <c r="AY149" s="14">
        <f t="shared" si="130"/>
        <v>5.5E-2</v>
      </c>
      <c r="AZ149" s="14" t="e">
        <f t="shared" si="131"/>
        <v>#VALUE!</v>
      </c>
      <c r="BD149" t="str">
        <f t="shared" si="134"/>
        <v>N/A</v>
      </c>
    </row>
    <row r="150" spans="2:56" ht="14.7" outlineLevel="1" thickBot="1">
      <c r="B150" s="29">
        <v>141</v>
      </c>
      <c r="C150" s="373" t="str">
        <f>IF(ISBLANK('1. Portfolio Schedule'!B151),"",IF(OR('1. Portfolio Schedule'!F151="Single Family Let",'1. Portfolio Schedule'!F151="Student Let"),$C$177,IF(OR('1. Portfolio Schedule'!F151="HMO (mandatory licence)",'1. Portfolio Schedule'!F151="HMO (selective licence)",'1. Portfolio Schedule'!F151="HMO (no licence)"),$C$178,IF('1. Portfolio Schedule'!F151=$C$179,$C$179,""))))</f>
        <v/>
      </c>
      <c r="D150" s="374" t="str">
        <f>IF(AND(C150&lt;&gt;$M$165,C150&lt;&gt;$M$166,C150&lt;&gt;$C$179),"",IF('1. Portfolio Schedule'!D151&gt;-1,'1. Portfolio Schedule'!D151,"Unspecified"))</f>
        <v/>
      </c>
      <c r="E150" s="374" t="str">
        <f>IF(AND(C150&lt;&gt;$M$165,C150&lt;&gt;$M$166,C150&lt;&gt;$C$179),"",'1. Portfolio Schedule'!B151)</f>
        <v/>
      </c>
      <c r="F150" s="375" t="str">
        <f>IF(AND(C150&lt;&gt;$M$165,C150&lt;&gt;$M$166,C150&lt;&gt;$C$179),"",'1. Portfolio Schedule'!C151)</f>
        <v/>
      </c>
      <c r="G150" s="375" t="str">
        <f>IF(AND(C150&lt;&gt;$M$165,C150&lt;&gt;$M$166,C150&lt;&gt;$C$179),"",IF('1. Portfolio Schedule'!J151="Individual","Individual",IF('1. Portfolio Schedule'!J151="Ltd Company","Ltd Co","Unspecified")))</f>
        <v/>
      </c>
      <c r="H150" s="376" t="str">
        <f>IF(AND(C150&lt;&gt;$M$165,C150&lt;&gt;$M$166,C150&lt;&gt;$C$179),"",'1. Portfolio Schedule'!K151)</f>
        <v/>
      </c>
      <c r="I150" s="376" t="str">
        <f>IF(AND(C150&lt;&gt;$M$165,C150&lt;&gt;$M$166,C150&lt;&gt;$C$179),"",'1. Portfolio Schedule'!H151)</f>
        <v/>
      </c>
      <c r="J150" s="377">
        <f t="shared" si="132"/>
        <v>0</v>
      </c>
      <c r="K150" s="378" t="str">
        <f>IF(AND(C150&lt;&gt;$M$165,C150&lt;&gt;$M$166,C150&lt;&gt;$C$179),"",'1. Portfolio Schedule'!L151)</f>
        <v/>
      </c>
      <c r="L150" s="379" t="str">
        <f>IF(AND(C150&lt;&gt;$M$165,C150&lt;&gt;$M$166,C150&lt;&gt;$C$179),"",'1. Portfolio Schedule'!M151)</f>
        <v/>
      </c>
      <c r="M150" s="45" t="str">
        <f t="shared" si="114"/>
        <v/>
      </c>
      <c r="N150" s="30">
        <f t="shared" si="115"/>
        <v>0</v>
      </c>
      <c r="O150" s="31" t="str">
        <f t="shared" si="116"/>
        <v/>
      </c>
      <c r="P150" t="s">
        <v>40</v>
      </c>
      <c r="Q150" s="145">
        <f t="shared" ca="1" si="117"/>
        <v>5.5E-2</v>
      </c>
      <c r="R150" s="30">
        <v>1.25</v>
      </c>
      <c r="S150" s="146">
        <f t="shared" ca="1" si="118"/>
        <v>0</v>
      </c>
      <c r="U150" s="33">
        <f t="shared" si="119"/>
        <v>0</v>
      </c>
      <c r="V150" s="33">
        <f t="shared" si="133"/>
        <v>0</v>
      </c>
      <c r="W150" s="33">
        <f t="shared" ref="W150:Y159" si="135">V150+(V150*$C$203)</f>
        <v>0</v>
      </c>
      <c r="X150" s="33">
        <f t="shared" si="135"/>
        <v>0</v>
      </c>
      <c r="Y150" s="33">
        <f t="shared" si="135"/>
        <v>0</v>
      </c>
      <c r="Z150" s="124"/>
      <c r="AA150" s="41">
        <f t="shared" ca="1" si="120"/>
        <v>0</v>
      </c>
      <c r="AB150" s="42">
        <f t="shared" ca="1" si="121"/>
        <v>0</v>
      </c>
      <c r="AC150" s="43">
        <f t="shared" ca="1" si="122"/>
        <v>0</v>
      </c>
      <c r="AD150" s="43">
        <f t="shared" ca="1" si="123"/>
        <v>0</v>
      </c>
      <c r="AE150" s="43">
        <f t="shared" ca="1" si="124"/>
        <v>0</v>
      </c>
      <c r="AF150" s="44">
        <f t="shared" ca="1" si="125"/>
        <v>0</v>
      </c>
      <c r="AI150" s="38" t="e">
        <f t="shared" si="126"/>
        <v>#VALUE!</v>
      </c>
      <c r="AJ150" s="30">
        <v>1.25</v>
      </c>
      <c r="AK150" s="32" t="e">
        <f t="shared" si="107"/>
        <v>#VALUE!</v>
      </c>
      <c r="AM150" s="34">
        <f t="shared" si="127"/>
        <v>0</v>
      </c>
      <c r="AN150" s="35">
        <f t="shared" ca="1" si="108"/>
        <v>0</v>
      </c>
      <c r="AO150" s="35">
        <f t="shared" ca="1" si="109"/>
        <v>0</v>
      </c>
      <c r="AP150" s="35">
        <f t="shared" ca="1" si="110"/>
        <v>0</v>
      </c>
      <c r="AQ150" s="35">
        <f t="shared" ca="1" si="111"/>
        <v>0</v>
      </c>
      <c r="AR150" s="35">
        <f t="shared" ca="1" si="112"/>
        <v>0</v>
      </c>
      <c r="AW150" s="14">
        <f t="shared" si="128"/>
        <v>6.0000000000000001E-3</v>
      </c>
      <c r="AX150" s="14">
        <f t="shared" si="129"/>
        <v>1.4999999999999999E-2</v>
      </c>
      <c r="AY150" s="14">
        <f t="shared" si="130"/>
        <v>5.5E-2</v>
      </c>
      <c r="AZ150" s="14" t="e">
        <f t="shared" si="131"/>
        <v>#VALUE!</v>
      </c>
      <c r="BD150" t="str">
        <f t="shared" si="134"/>
        <v>N/A</v>
      </c>
    </row>
    <row r="151" spans="2:56" ht="14.7" outlineLevel="1" thickBot="1">
      <c r="B151" s="29">
        <v>142</v>
      </c>
      <c r="C151" s="373" t="str">
        <f>IF(ISBLANK('1. Portfolio Schedule'!B152),"",IF(OR('1. Portfolio Schedule'!F152="Single Family Let",'1. Portfolio Schedule'!F152="Student Let"),$C$177,IF(OR('1. Portfolio Schedule'!F152="HMO (mandatory licence)",'1. Portfolio Schedule'!F152="HMO (selective licence)",'1. Portfolio Schedule'!F152="HMO (no licence)"),$C$178,IF('1. Portfolio Schedule'!F152=$C$179,$C$179,""))))</f>
        <v/>
      </c>
      <c r="D151" s="374" t="str">
        <f>IF(AND(C151&lt;&gt;$M$165,C151&lt;&gt;$M$166,C151&lt;&gt;$C$179),"",IF('1. Portfolio Schedule'!D152&gt;-1,'1. Portfolio Schedule'!D152,"Unspecified"))</f>
        <v/>
      </c>
      <c r="E151" s="374" t="str">
        <f>IF(AND(C151&lt;&gt;$M$165,C151&lt;&gt;$M$166,C151&lt;&gt;$C$179),"",'1. Portfolio Schedule'!B152)</f>
        <v/>
      </c>
      <c r="F151" s="375" t="str">
        <f>IF(AND(C151&lt;&gt;$M$165,C151&lt;&gt;$M$166,C151&lt;&gt;$C$179),"",'1. Portfolio Schedule'!C152)</f>
        <v/>
      </c>
      <c r="G151" s="375" t="str">
        <f>IF(AND(C151&lt;&gt;$M$165,C151&lt;&gt;$M$166,C151&lt;&gt;$C$179),"",IF('1. Portfolio Schedule'!J152="Individual","Individual",IF('1. Portfolio Schedule'!J152="Ltd Company","Ltd Co","Unspecified")))</f>
        <v/>
      </c>
      <c r="H151" s="376" t="str">
        <f>IF(AND(C151&lt;&gt;$M$165,C151&lt;&gt;$M$166,C151&lt;&gt;$C$179),"",'1. Portfolio Schedule'!K152)</f>
        <v/>
      </c>
      <c r="I151" s="376" t="str">
        <f>IF(AND(C151&lt;&gt;$M$165,C151&lt;&gt;$M$166,C151&lt;&gt;$C$179),"",'1. Portfolio Schedule'!H152)</f>
        <v/>
      </c>
      <c r="J151" s="377">
        <f t="shared" si="132"/>
        <v>0</v>
      </c>
      <c r="K151" s="378" t="str">
        <f>IF(AND(C151&lt;&gt;$M$165,C151&lt;&gt;$M$166,C151&lt;&gt;$C$179),"",'1. Portfolio Schedule'!L152)</f>
        <v/>
      </c>
      <c r="L151" s="379" t="str">
        <f>IF(AND(C151&lt;&gt;$M$165,C151&lt;&gt;$M$166,C151&lt;&gt;$C$179),"",'1. Portfolio Schedule'!M152)</f>
        <v/>
      </c>
      <c r="M151" s="45" t="str">
        <f t="shared" si="114"/>
        <v/>
      </c>
      <c r="N151" s="30">
        <f t="shared" si="115"/>
        <v>0</v>
      </c>
      <c r="O151" s="31" t="str">
        <f t="shared" si="116"/>
        <v/>
      </c>
      <c r="P151" t="s">
        <v>40</v>
      </c>
      <c r="Q151" s="145">
        <f t="shared" ca="1" si="117"/>
        <v>5.5E-2</v>
      </c>
      <c r="R151" s="30">
        <v>1.25</v>
      </c>
      <c r="S151" s="146">
        <f t="shared" ca="1" si="118"/>
        <v>0</v>
      </c>
      <c r="U151" s="33">
        <f t="shared" si="119"/>
        <v>0</v>
      </c>
      <c r="V151" s="33">
        <f t="shared" si="133"/>
        <v>0</v>
      </c>
      <c r="W151" s="33">
        <f t="shared" si="135"/>
        <v>0</v>
      </c>
      <c r="X151" s="33">
        <f t="shared" si="135"/>
        <v>0</v>
      </c>
      <c r="Y151" s="33">
        <f t="shared" si="135"/>
        <v>0</v>
      </c>
      <c r="Z151" s="124"/>
      <c r="AA151" s="41">
        <f t="shared" ca="1" si="120"/>
        <v>0</v>
      </c>
      <c r="AB151" s="42">
        <f t="shared" ca="1" si="121"/>
        <v>0</v>
      </c>
      <c r="AC151" s="43">
        <f t="shared" ca="1" si="122"/>
        <v>0</v>
      </c>
      <c r="AD151" s="43">
        <f t="shared" ca="1" si="123"/>
        <v>0</v>
      </c>
      <c r="AE151" s="43">
        <f t="shared" ca="1" si="124"/>
        <v>0</v>
      </c>
      <c r="AF151" s="44">
        <f t="shared" ca="1" si="125"/>
        <v>0</v>
      </c>
      <c r="AI151" s="38" t="e">
        <f t="shared" si="126"/>
        <v>#VALUE!</v>
      </c>
      <c r="AJ151" s="30">
        <v>1.25</v>
      </c>
      <c r="AK151" s="32" t="e">
        <f t="shared" ref="AK151:AK159" si="136">H151*$AI$10/12</f>
        <v>#VALUE!</v>
      </c>
      <c r="AM151" s="34">
        <f t="shared" si="127"/>
        <v>0</v>
      </c>
      <c r="AN151" s="35">
        <f t="shared" ref="AN151:AN159" ca="1" si="137">IFERROR(U151/$S151,0)</f>
        <v>0</v>
      </c>
      <c r="AO151" s="35">
        <f t="shared" ref="AO151:AO159" ca="1" si="138">IFERROR(V151/$S151,0)</f>
        <v>0</v>
      </c>
      <c r="AP151" s="35">
        <f t="shared" ref="AP151:AP159" ca="1" si="139">IFERROR(W151/$S151,0)</f>
        <v>0</v>
      </c>
      <c r="AQ151" s="35">
        <f t="shared" ref="AQ151:AQ159" ca="1" si="140">IFERROR(X151/$S151,0)</f>
        <v>0</v>
      </c>
      <c r="AR151" s="35">
        <f t="shared" ref="AR151:AR159" ca="1" si="141">IFERROR(Y151/$S151,0)</f>
        <v>0</v>
      </c>
      <c r="AW151" s="14">
        <f t="shared" si="128"/>
        <v>6.0000000000000001E-3</v>
      </c>
      <c r="AX151" s="14">
        <f t="shared" si="129"/>
        <v>1.4999999999999999E-2</v>
      </c>
      <c r="AY151" s="14">
        <f t="shared" si="130"/>
        <v>5.5E-2</v>
      </c>
      <c r="AZ151" s="14" t="e">
        <f t="shared" si="131"/>
        <v>#VALUE!</v>
      </c>
      <c r="BD151" t="str">
        <f t="shared" si="134"/>
        <v>N/A</v>
      </c>
    </row>
    <row r="152" spans="2:56" ht="14.7" outlineLevel="1" thickBot="1">
      <c r="B152" s="29">
        <v>143</v>
      </c>
      <c r="C152" s="373" t="str">
        <f>IF(ISBLANK('1. Portfolio Schedule'!B153),"",IF(OR('1. Portfolio Schedule'!F153="Single Family Let",'1. Portfolio Schedule'!F153="Student Let"),$C$177,IF(OR('1. Portfolio Schedule'!F153="HMO (mandatory licence)",'1. Portfolio Schedule'!F153="HMO (selective licence)",'1. Portfolio Schedule'!F153="HMO (no licence)"),$C$178,IF('1. Portfolio Schedule'!F153=$C$179,$C$179,""))))</f>
        <v/>
      </c>
      <c r="D152" s="374" t="str">
        <f>IF(AND(C152&lt;&gt;$M$165,C152&lt;&gt;$M$166,C152&lt;&gt;$C$179),"",IF('1. Portfolio Schedule'!D153&gt;-1,'1. Portfolio Schedule'!D153,"Unspecified"))</f>
        <v/>
      </c>
      <c r="E152" s="374" t="str">
        <f>IF(AND(C152&lt;&gt;$M$165,C152&lt;&gt;$M$166,C152&lt;&gt;$C$179),"",'1. Portfolio Schedule'!B153)</f>
        <v/>
      </c>
      <c r="F152" s="375" t="str">
        <f>IF(AND(C152&lt;&gt;$M$165,C152&lt;&gt;$M$166,C152&lt;&gt;$C$179),"",'1. Portfolio Schedule'!C153)</f>
        <v/>
      </c>
      <c r="G152" s="375" t="str">
        <f>IF(AND(C152&lt;&gt;$M$165,C152&lt;&gt;$M$166,C152&lt;&gt;$C$179),"",IF('1. Portfolio Schedule'!J153="Individual","Individual",IF('1. Portfolio Schedule'!J153="Ltd Company","Ltd Co","Unspecified")))</f>
        <v/>
      </c>
      <c r="H152" s="376" t="str">
        <f>IF(AND(C152&lt;&gt;$M$165,C152&lt;&gt;$M$166,C152&lt;&gt;$C$179),"",'1. Portfolio Schedule'!K153)</f>
        <v/>
      </c>
      <c r="I152" s="376" t="str">
        <f>IF(AND(C152&lt;&gt;$M$165,C152&lt;&gt;$M$166,C152&lt;&gt;$C$179),"",'1. Portfolio Schedule'!H153)</f>
        <v/>
      </c>
      <c r="J152" s="377">
        <f t="shared" si="132"/>
        <v>0</v>
      </c>
      <c r="K152" s="378" t="str">
        <f>IF(AND(C152&lt;&gt;$M$165,C152&lt;&gt;$M$166,C152&lt;&gt;$C$179),"",'1. Portfolio Schedule'!L153)</f>
        <v/>
      </c>
      <c r="L152" s="379" t="str">
        <f>IF(AND(C152&lt;&gt;$M$165,C152&lt;&gt;$M$166,C152&lt;&gt;$C$179),"",'1. Portfolio Schedule'!M153)</f>
        <v/>
      </c>
      <c r="M152" s="45" t="str">
        <f t="shared" si="114"/>
        <v/>
      </c>
      <c r="N152" s="30">
        <f t="shared" si="115"/>
        <v>0</v>
      </c>
      <c r="O152" s="31" t="str">
        <f t="shared" si="116"/>
        <v/>
      </c>
      <c r="P152" t="s">
        <v>40</v>
      </c>
      <c r="Q152" s="145">
        <f t="shared" ca="1" si="117"/>
        <v>5.5E-2</v>
      </c>
      <c r="R152" s="30">
        <v>1.25</v>
      </c>
      <c r="S152" s="146">
        <f t="shared" ca="1" si="118"/>
        <v>0</v>
      </c>
      <c r="U152" s="33">
        <f t="shared" si="119"/>
        <v>0</v>
      </c>
      <c r="V152" s="33">
        <f t="shared" si="133"/>
        <v>0</v>
      </c>
      <c r="W152" s="33">
        <f t="shared" si="135"/>
        <v>0</v>
      </c>
      <c r="X152" s="33">
        <f t="shared" si="135"/>
        <v>0</v>
      </c>
      <c r="Y152" s="33">
        <f t="shared" si="135"/>
        <v>0</v>
      </c>
      <c r="Z152" s="124"/>
      <c r="AA152" s="41">
        <f t="shared" ca="1" si="120"/>
        <v>0</v>
      </c>
      <c r="AB152" s="42">
        <f t="shared" ca="1" si="121"/>
        <v>0</v>
      </c>
      <c r="AC152" s="43">
        <f t="shared" ca="1" si="122"/>
        <v>0</v>
      </c>
      <c r="AD152" s="43">
        <f t="shared" ca="1" si="123"/>
        <v>0</v>
      </c>
      <c r="AE152" s="43">
        <f t="shared" ca="1" si="124"/>
        <v>0</v>
      </c>
      <c r="AF152" s="44">
        <f t="shared" ca="1" si="125"/>
        <v>0</v>
      </c>
      <c r="AI152" s="38" t="e">
        <f t="shared" si="126"/>
        <v>#VALUE!</v>
      </c>
      <c r="AJ152" s="30">
        <v>1.25</v>
      </c>
      <c r="AK152" s="32" t="e">
        <f t="shared" si="136"/>
        <v>#VALUE!</v>
      </c>
      <c r="AM152" s="34">
        <f t="shared" si="127"/>
        <v>0</v>
      </c>
      <c r="AN152" s="35">
        <f t="shared" ca="1" si="137"/>
        <v>0</v>
      </c>
      <c r="AO152" s="35">
        <f t="shared" ca="1" si="138"/>
        <v>0</v>
      </c>
      <c r="AP152" s="35">
        <f t="shared" ca="1" si="139"/>
        <v>0</v>
      </c>
      <c r="AQ152" s="35">
        <f t="shared" ca="1" si="140"/>
        <v>0</v>
      </c>
      <c r="AR152" s="35">
        <f t="shared" ca="1" si="141"/>
        <v>0</v>
      </c>
      <c r="AW152" s="14">
        <f t="shared" si="128"/>
        <v>6.0000000000000001E-3</v>
      </c>
      <c r="AX152" s="14">
        <f t="shared" si="129"/>
        <v>1.4999999999999999E-2</v>
      </c>
      <c r="AY152" s="14">
        <f t="shared" si="130"/>
        <v>5.5E-2</v>
      </c>
      <c r="AZ152" s="14" t="e">
        <f t="shared" si="131"/>
        <v>#VALUE!</v>
      </c>
      <c r="BD152" t="str">
        <f t="shared" si="134"/>
        <v>N/A</v>
      </c>
    </row>
    <row r="153" spans="2:56" ht="14.7" outlineLevel="1" thickBot="1">
      <c r="B153" s="29">
        <v>144</v>
      </c>
      <c r="C153" s="373" t="str">
        <f>IF(ISBLANK('1. Portfolio Schedule'!B154),"",IF(OR('1. Portfolio Schedule'!F154="Single Family Let",'1. Portfolio Schedule'!F154="Student Let"),$C$177,IF(OR('1. Portfolio Schedule'!F154="HMO (mandatory licence)",'1. Portfolio Schedule'!F154="HMO (selective licence)",'1. Portfolio Schedule'!F154="HMO (no licence)"),$C$178,IF('1. Portfolio Schedule'!F154=$C$179,$C$179,""))))</f>
        <v/>
      </c>
      <c r="D153" s="374" t="str">
        <f>IF(AND(C153&lt;&gt;$M$165,C153&lt;&gt;$M$166,C153&lt;&gt;$C$179),"",IF('1. Portfolio Schedule'!D154&gt;-1,'1. Portfolio Schedule'!D154,"Unspecified"))</f>
        <v/>
      </c>
      <c r="E153" s="374" t="str">
        <f>IF(AND(C153&lt;&gt;$M$165,C153&lt;&gt;$M$166,C153&lt;&gt;$C$179),"",'1. Portfolio Schedule'!B154)</f>
        <v/>
      </c>
      <c r="F153" s="375" t="str">
        <f>IF(AND(C153&lt;&gt;$M$165,C153&lt;&gt;$M$166,C153&lt;&gt;$C$179),"",'1. Portfolio Schedule'!C154)</f>
        <v/>
      </c>
      <c r="G153" s="375" t="str">
        <f>IF(AND(C153&lt;&gt;$M$165,C153&lt;&gt;$M$166,C153&lt;&gt;$C$179),"",IF('1. Portfolio Schedule'!J154="Individual","Individual",IF('1. Portfolio Schedule'!J154="Ltd Company","Ltd Co","Unspecified")))</f>
        <v/>
      </c>
      <c r="H153" s="376" t="str">
        <f>IF(AND(C153&lt;&gt;$M$165,C153&lt;&gt;$M$166,C153&lt;&gt;$C$179),"",'1. Portfolio Schedule'!K154)</f>
        <v/>
      </c>
      <c r="I153" s="376" t="str">
        <f>IF(AND(C153&lt;&gt;$M$165,C153&lt;&gt;$M$166,C153&lt;&gt;$C$179),"",'1. Portfolio Schedule'!H154)</f>
        <v/>
      </c>
      <c r="J153" s="377">
        <f t="shared" si="132"/>
        <v>0</v>
      </c>
      <c r="K153" s="378" t="str">
        <f>IF(AND(C153&lt;&gt;$M$165,C153&lt;&gt;$M$166,C153&lt;&gt;$C$179),"",'1. Portfolio Schedule'!L154)</f>
        <v/>
      </c>
      <c r="L153" s="379" t="str">
        <f>IF(AND(C153&lt;&gt;$M$165,C153&lt;&gt;$M$166,C153&lt;&gt;$C$179),"",'1. Portfolio Schedule'!M154)</f>
        <v/>
      </c>
      <c r="M153" s="45" t="str">
        <f t="shared" si="114"/>
        <v/>
      </c>
      <c r="N153" s="30">
        <f t="shared" si="115"/>
        <v>0</v>
      </c>
      <c r="O153" s="31" t="str">
        <f t="shared" si="116"/>
        <v/>
      </c>
      <c r="P153" t="s">
        <v>40</v>
      </c>
      <c r="Q153" s="145">
        <f t="shared" ca="1" si="117"/>
        <v>5.5E-2</v>
      </c>
      <c r="R153" s="30">
        <v>1.25</v>
      </c>
      <c r="S153" s="146">
        <f t="shared" ca="1" si="118"/>
        <v>0</v>
      </c>
      <c r="U153" s="33">
        <f t="shared" si="119"/>
        <v>0</v>
      </c>
      <c r="V153" s="33">
        <f t="shared" si="133"/>
        <v>0</v>
      </c>
      <c r="W153" s="33">
        <f t="shared" si="135"/>
        <v>0</v>
      </c>
      <c r="X153" s="33">
        <f t="shared" si="135"/>
        <v>0</v>
      </c>
      <c r="Y153" s="33">
        <f t="shared" si="135"/>
        <v>0</v>
      </c>
      <c r="Z153" s="124"/>
      <c r="AA153" s="41">
        <f t="shared" ca="1" si="120"/>
        <v>0</v>
      </c>
      <c r="AB153" s="42">
        <f t="shared" ca="1" si="121"/>
        <v>0</v>
      </c>
      <c r="AC153" s="43">
        <f t="shared" ca="1" si="122"/>
        <v>0</v>
      </c>
      <c r="AD153" s="43">
        <f t="shared" ca="1" si="123"/>
        <v>0</v>
      </c>
      <c r="AE153" s="43">
        <f t="shared" ca="1" si="124"/>
        <v>0</v>
      </c>
      <c r="AF153" s="44">
        <f t="shared" ca="1" si="125"/>
        <v>0</v>
      </c>
      <c r="AI153" s="38" t="e">
        <f t="shared" si="126"/>
        <v>#VALUE!</v>
      </c>
      <c r="AJ153" s="30">
        <v>1.25</v>
      </c>
      <c r="AK153" s="32" t="e">
        <f t="shared" si="136"/>
        <v>#VALUE!</v>
      </c>
      <c r="AM153" s="34">
        <f t="shared" si="127"/>
        <v>0</v>
      </c>
      <c r="AN153" s="35">
        <f t="shared" ca="1" si="137"/>
        <v>0</v>
      </c>
      <c r="AO153" s="35">
        <f t="shared" ca="1" si="138"/>
        <v>0</v>
      </c>
      <c r="AP153" s="35">
        <f t="shared" ca="1" si="139"/>
        <v>0</v>
      </c>
      <c r="AQ153" s="35">
        <f t="shared" ca="1" si="140"/>
        <v>0</v>
      </c>
      <c r="AR153" s="35">
        <f t="shared" ca="1" si="141"/>
        <v>0</v>
      </c>
      <c r="AW153" s="14">
        <f t="shared" si="128"/>
        <v>6.0000000000000001E-3</v>
      </c>
      <c r="AX153" s="14">
        <f t="shared" si="129"/>
        <v>1.4999999999999999E-2</v>
      </c>
      <c r="AY153" s="14">
        <f t="shared" si="130"/>
        <v>5.5E-2</v>
      </c>
      <c r="AZ153" s="14" t="e">
        <f t="shared" si="131"/>
        <v>#VALUE!</v>
      </c>
      <c r="BD153" t="str">
        <f t="shared" si="134"/>
        <v>N/A</v>
      </c>
    </row>
    <row r="154" spans="2:56" ht="14.7" outlineLevel="1" thickBot="1">
      <c r="B154" s="29">
        <v>145</v>
      </c>
      <c r="C154" s="373" t="str">
        <f>IF(ISBLANK('1. Portfolio Schedule'!B155),"",IF(OR('1. Portfolio Schedule'!F155="Single Family Let",'1. Portfolio Schedule'!F155="Student Let"),$C$177,IF(OR('1. Portfolio Schedule'!F155="HMO (mandatory licence)",'1. Portfolio Schedule'!F155="HMO (selective licence)",'1. Portfolio Schedule'!F155="HMO (no licence)"),$C$178,IF('1. Portfolio Schedule'!F155=$C$179,$C$179,""))))</f>
        <v/>
      </c>
      <c r="D154" s="374" t="str">
        <f>IF(AND(C154&lt;&gt;$M$165,C154&lt;&gt;$M$166,C154&lt;&gt;$C$179),"",IF('1. Portfolio Schedule'!D155&gt;-1,'1. Portfolio Schedule'!D155,"Unspecified"))</f>
        <v/>
      </c>
      <c r="E154" s="374" t="str">
        <f>IF(AND(C154&lt;&gt;$M$165,C154&lt;&gt;$M$166,C154&lt;&gt;$C$179),"",'1. Portfolio Schedule'!B155)</f>
        <v/>
      </c>
      <c r="F154" s="375" t="str">
        <f>IF(AND(C154&lt;&gt;$M$165,C154&lt;&gt;$M$166,C154&lt;&gt;$C$179),"",'1. Portfolio Schedule'!C155)</f>
        <v/>
      </c>
      <c r="G154" s="375" t="str">
        <f>IF(AND(C154&lt;&gt;$M$165,C154&lt;&gt;$M$166,C154&lt;&gt;$C$179),"",IF('1. Portfolio Schedule'!J155="Individual","Individual",IF('1. Portfolio Schedule'!J155="Ltd Company","Ltd Co","Unspecified")))</f>
        <v/>
      </c>
      <c r="H154" s="376" t="str">
        <f>IF(AND(C154&lt;&gt;$M$165,C154&lt;&gt;$M$166,C154&lt;&gt;$C$179),"",'1. Portfolio Schedule'!K155)</f>
        <v/>
      </c>
      <c r="I154" s="376" t="str">
        <f>IF(AND(C154&lt;&gt;$M$165,C154&lt;&gt;$M$166,C154&lt;&gt;$C$179),"",'1. Portfolio Schedule'!H155)</f>
        <v/>
      </c>
      <c r="J154" s="377">
        <f t="shared" si="132"/>
        <v>0</v>
      </c>
      <c r="K154" s="378" t="str">
        <f>IF(AND(C154&lt;&gt;$M$165,C154&lt;&gt;$M$166,C154&lt;&gt;$C$179),"",'1. Portfolio Schedule'!L155)</f>
        <v/>
      </c>
      <c r="L154" s="379" t="str">
        <f>IF(AND(C154&lt;&gt;$M$165,C154&lt;&gt;$M$166,C154&lt;&gt;$C$179),"",'1. Portfolio Schedule'!M155)</f>
        <v/>
      </c>
      <c r="M154" s="45" t="str">
        <f t="shared" si="114"/>
        <v/>
      </c>
      <c r="N154" s="30">
        <f t="shared" si="115"/>
        <v>0</v>
      </c>
      <c r="O154" s="31" t="str">
        <f t="shared" si="116"/>
        <v/>
      </c>
      <c r="P154" t="s">
        <v>40</v>
      </c>
      <c r="Q154" s="145">
        <f t="shared" ca="1" si="117"/>
        <v>5.5E-2</v>
      </c>
      <c r="R154" s="30">
        <v>1.25</v>
      </c>
      <c r="S154" s="146">
        <f t="shared" ca="1" si="118"/>
        <v>0</v>
      </c>
      <c r="U154" s="33">
        <f t="shared" si="119"/>
        <v>0</v>
      </c>
      <c r="V154" s="33">
        <f t="shared" si="133"/>
        <v>0</v>
      </c>
      <c r="W154" s="33">
        <f t="shared" si="135"/>
        <v>0</v>
      </c>
      <c r="X154" s="33">
        <f t="shared" si="135"/>
        <v>0</v>
      </c>
      <c r="Y154" s="33">
        <f t="shared" si="135"/>
        <v>0</v>
      </c>
      <c r="Z154" s="124"/>
      <c r="AA154" s="41">
        <f t="shared" ca="1" si="120"/>
        <v>0</v>
      </c>
      <c r="AB154" s="42">
        <f t="shared" ca="1" si="121"/>
        <v>0</v>
      </c>
      <c r="AC154" s="43">
        <f t="shared" ca="1" si="122"/>
        <v>0</v>
      </c>
      <c r="AD154" s="43">
        <f t="shared" ca="1" si="123"/>
        <v>0</v>
      </c>
      <c r="AE154" s="43">
        <f t="shared" ca="1" si="124"/>
        <v>0</v>
      </c>
      <c r="AF154" s="44">
        <f t="shared" ca="1" si="125"/>
        <v>0</v>
      </c>
      <c r="AI154" s="38" t="e">
        <f t="shared" si="126"/>
        <v>#VALUE!</v>
      </c>
      <c r="AJ154" s="30">
        <v>1.25</v>
      </c>
      <c r="AK154" s="32" t="e">
        <f t="shared" si="136"/>
        <v>#VALUE!</v>
      </c>
      <c r="AM154" s="34">
        <f t="shared" si="127"/>
        <v>0</v>
      </c>
      <c r="AN154" s="35">
        <f t="shared" ca="1" si="137"/>
        <v>0</v>
      </c>
      <c r="AO154" s="35">
        <f t="shared" ca="1" si="138"/>
        <v>0</v>
      </c>
      <c r="AP154" s="35">
        <f t="shared" ca="1" si="139"/>
        <v>0</v>
      </c>
      <c r="AQ154" s="35">
        <f t="shared" ca="1" si="140"/>
        <v>0</v>
      </c>
      <c r="AR154" s="35">
        <f t="shared" ca="1" si="141"/>
        <v>0</v>
      </c>
      <c r="AW154" s="14">
        <f t="shared" si="128"/>
        <v>6.0000000000000001E-3</v>
      </c>
      <c r="AX154" s="14">
        <f t="shared" si="129"/>
        <v>1.4999999999999999E-2</v>
      </c>
      <c r="AY154" s="14">
        <f t="shared" si="130"/>
        <v>5.5E-2</v>
      </c>
      <c r="AZ154" s="14" t="e">
        <f t="shared" si="131"/>
        <v>#VALUE!</v>
      </c>
      <c r="BD154" t="str">
        <f t="shared" si="134"/>
        <v>N/A</v>
      </c>
    </row>
    <row r="155" spans="2:56" ht="14.7" outlineLevel="1" thickBot="1">
      <c r="B155" s="29">
        <v>146</v>
      </c>
      <c r="C155" s="373" t="str">
        <f>IF(ISBLANK('1. Portfolio Schedule'!B156),"",IF(OR('1. Portfolio Schedule'!F156="Single Family Let",'1. Portfolio Schedule'!F156="Student Let"),$C$177,IF(OR('1. Portfolio Schedule'!F156="HMO (mandatory licence)",'1. Portfolio Schedule'!F156="HMO (selective licence)",'1. Portfolio Schedule'!F156="HMO (no licence)"),$C$178,IF('1. Portfolio Schedule'!F156=$C$179,$C$179,""))))</f>
        <v/>
      </c>
      <c r="D155" s="374" t="str">
        <f>IF(AND(C155&lt;&gt;$M$165,C155&lt;&gt;$M$166,C155&lt;&gt;$C$179),"",IF('1. Portfolio Schedule'!D156&gt;-1,'1. Portfolio Schedule'!D156,"Unspecified"))</f>
        <v/>
      </c>
      <c r="E155" s="374" t="str">
        <f>IF(AND(C155&lt;&gt;$M$165,C155&lt;&gt;$M$166,C155&lt;&gt;$C$179),"",'1. Portfolio Schedule'!B156)</f>
        <v/>
      </c>
      <c r="F155" s="375" t="str">
        <f>IF(AND(C155&lt;&gt;$M$165,C155&lt;&gt;$M$166,C155&lt;&gt;$C$179),"",'1. Portfolio Schedule'!C156)</f>
        <v/>
      </c>
      <c r="G155" s="375" t="str">
        <f>IF(AND(C155&lt;&gt;$M$165,C155&lt;&gt;$M$166,C155&lt;&gt;$C$179),"",IF('1. Portfolio Schedule'!J156="Individual","Individual",IF('1. Portfolio Schedule'!J156="Ltd Company","Ltd Co","Unspecified")))</f>
        <v/>
      </c>
      <c r="H155" s="376" t="str">
        <f>IF(AND(C155&lt;&gt;$M$165,C155&lt;&gt;$M$166,C155&lt;&gt;$C$179),"",'1. Portfolio Schedule'!K156)</f>
        <v/>
      </c>
      <c r="I155" s="376" t="str">
        <f>IF(AND(C155&lt;&gt;$M$165,C155&lt;&gt;$M$166,C155&lt;&gt;$C$179),"",'1. Portfolio Schedule'!H156)</f>
        <v/>
      </c>
      <c r="J155" s="377">
        <f t="shared" si="132"/>
        <v>0</v>
      </c>
      <c r="K155" s="378" t="str">
        <f>IF(AND(C155&lt;&gt;$M$165,C155&lt;&gt;$M$166,C155&lt;&gt;$C$179),"",'1. Portfolio Schedule'!L156)</f>
        <v/>
      </c>
      <c r="L155" s="379" t="str">
        <f>IF(AND(C155&lt;&gt;$M$165,C155&lt;&gt;$M$166,C155&lt;&gt;$C$179),"",'1. Portfolio Schedule'!M156)</f>
        <v/>
      </c>
      <c r="M155" s="45" t="str">
        <f t="shared" si="114"/>
        <v/>
      </c>
      <c r="N155" s="30">
        <f t="shared" si="115"/>
        <v>0</v>
      </c>
      <c r="O155" s="31" t="str">
        <f t="shared" si="116"/>
        <v/>
      </c>
      <c r="P155" t="s">
        <v>40</v>
      </c>
      <c r="Q155" s="145">
        <f t="shared" ca="1" si="117"/>
        <v>5.5E-2</v>
      </c>
      <c r="R155" s="30">
        <v>1.25</v>
      </c>
      <c r="S155" s="146">
        <f t="shared" ca="1" si="118"/>
        <v>0</v>
      </c>
      <c r="U155" s="33">
        <f t="shared" si="119"/>
        <v>0</v>
      </c>
      <c r="V155" s="33">
        <f t="shared" si="133"/>
        <v>0</v>
      </c>
      <c r="W155" s="33">
        <f t="shared" si="135"/>
        <v>0</v>
      </c>
      <c r="X155" s="33">
        <f t="shared" si="135"/>
        <v>0</v>
      </c>
      <c r="Y155" s="33">
        <f t="shared" si="135"/>
        <v>0</v>
      </c>
      <c r="Z155" s="124"/>
      <c r="AA155" s="41">
        <f t="shared" ca="1" si="120"/>
        <v>0</v>
      </c>
      <c r="AB155" s="42">
        <f t="shared" ca="1" si="121"/>
        <v>0</v>
      </c>
      <c r="AC155" s="43">
        <f t="shared" ca="1" si="122"/>
        <v>0</v>
      </c>
      <c r="AD155" s="43">
        <f t="shared" ca="1" si="123"/>
        <v>0</v>
      </c>
      <c r="AE155" s="43">
        <f t="shared" ca="1" si="124"/>
        <v>0</v>
      </c>
      <c r="AF155" s="44">
        <f t="shared" ca="1" si="125"/>
        <v>0</v>
      </c>
      <c r="AI155" s="38" t="e">
        <f t="shared" si="126"/>
        <v>#VALUE!</v>
      </c>
      <c r="AJ155" s="30">
        <v>1.25</v>
      </c>
      <c r="AK155" s="32" t="e">
        <f t="shared" si="136"/>
        <v>#VALUE!</v>
      </c>
      <c r="AM155" s="34">
        <f t="shared" si="127"/>
        <v>0</v>
      </c>
      <c r="AN155" s="35">
        <f t="shared" ca="1" si="137"/>
        <v>0</v>
      </c>
      <c r="AO155" s="35">
        <f t="shared" ca="1" si="138"/>
        <v>0</v>
      </c>
      <c r="AP155" s="35">
        <f t="shared" ca="1" si="139"/>
        <v>0</v>
      </c>
      <c r="AQ155" s="35">
        <f t="shared" ca="1" si="140"/>
        <v>0</v>
      </c>
      <c r="AR155" s="35">
        <f t="shared" ca="1" si="141"/>
        <v>0</v>
      </c>
      <c r="AW155" s="14">
        <f t="shared" si="128"/>
        <v>6.0000000000000001E-3</v>
      </c>
      <c r="AX155" s="14">
        <f t="shared" si="129"/>
        <v>1.4999999999999999E-2</v>
      </c>
      <c r="AY155" s="14">
        <f t="shared" si="130"/>
        <v>5.5E-2</v>
      </c>
      <c r="AZ155" s="14" t="e">
        <f t="shared" si="131"/>
        <v>#VALUE!</v>
      </c>
      <c r="BD155" t="str">
        <f t="shared" si="134"/>
        <v>N/A</v>
      </c>
    </row>
    <row r="156" spans="2:56" ht="14.7" outlineLevel="1" thickBot="1">
      <c r="B156" s="29">
        <v>147</v>
      </c>
      <c r="C156" s="373" t="str">
        <f>IF(ISBLANK('1. Portfolio Schedule'!B157),"",IF(OR('1. Portfolio Schedule'!F157="Single Family Let",'1. Portfolio Schedule'!F157="Student Let"),$C$177,IF(OR('1. Portfolio Schedule'!F157="HMO (mandatory licence)",'1. Portfolio Schedule'!F157="HMO (selective licence)",'1. Portfolio Schedule'!F157="HMO (no licence)"),$C$178,IF('1. Portfolio Schedule'!F157=$C$179,$C$179,""))))</f>
        <v/>
      </c>
      <c r="D156" s="374" t="str">
        <f>IF(AND(C156&lt;&gt;$M$165,C156&lt;&gt;$M$166,C156&lt;&gt;$C$179),"",IF('1. Portfolio Schedule'!D157&gt;-1,'1. Portfolio Schedule'!D157,"Unspecified"))</f>
        <v/>
      </c>
      <c r="E156" s="374" t="str">
        <f>IF(AND(C156&lt;&gt;$M$165,C156&lt;&gt;$M$166,C156&lt;&gt;$C$179),"",'1. Portfolio Schedule'!B157)</f>
        <v/>
      </c>
      <c r="F156" s="375" t="str">
        <f>IF(AND(C156&lt;&gt;$M$165,C156&lt;&gt;$M$166,C156&lt;&gt;$C$179),"",'1. Portfolio Schedule'!C157)</f>
        <v/>
      </c>
      <c r="G156" s="375" t="str">
        <f>IF(AND(C156&lt;&gt;$M$165,C156&lt;&gt;$M$166,C156&lt;&gt;$C$179),"",IF('1. Portfolio Schedule'!J157="Individual","Individual",IF('1. Portfolio Schedule'!J157="Ltd Company","Ltd Co","Unspecified")))</f>
        <v/>
      </c>
      <c r="H156" s="376" t="str">
        <f>IF(AND(C156&lt;&gt;$M$165,C156&lt;&gt;$M$166,C156&lt;&gt;$C$179),"",'1. Portfolio Schedule'!K157)</f>
        <v/>
      </c>
      <c r="I156" s="376" t="str">
        <f>IF(AND(C156&lt;&gt;$M$165,C156&lt;&gt;$M$166,C156&lt;&gt;$C$179),"",'1. Portfolio Schedule'!H157)</f>
        <v/>
      </c>
      <c r="J156" s="377">
        <f t="shared" si="132"/>
        <v>0</v>
      </c>
      <c r="K156" s="378" t="str">
        <f>IF(AND(C156&lt;&gt;$M$165,C156&lt;&gt;$M$166,C156&lt;&gt;$C$179),"",'1. Portfolio Schedule'!L157)</f>
        <v/>
      </c>
      <c r="L156" s="379" t="str">
        <f>IF(AND(C156&lt;&gt;$M$165,C156&lt;&gt;$M$166,C156&lt;&gt;$C$179),"",'1. Portfolio Schedule'!M157)</f>
        <v/>
      </c>
      <c r="M156" s="45" t="str">
        <f t="shared" si="114"/>
        <v/>
      </c>
      <c r="N156" s="30">
        <f t="shared" si="115"/>
        <v>0</v>
      </c>
      <c r="O156" s="31" t="str">
        <f t="shared" si="116"/>
        <v/>
      </c>
      <c r="P156" t="s">
        <v>40</v>
      </c>
      <c r="Q156" s="145">
        <f t="shared" ca="1" si="117"/>
        <v>5.5E-2</v>
      </c>
      <c r="R156" s="30">
        <v>1.25</v>
      </c>
      <c r="S156" s="146">
        <f t="shared" ca="1" si="118"/>
        <v>0</v>
      </c>
      <c r="U156" s="33">
        <f t="shared" si="119"/>
        <v>0</v>
      </c>
      <c r="V156" s="33">
        <f t="shared" si="133"/>
        <v>0</v>
      </c>
      <c r="W156" s="33">
        <f t="shared" si="135"/>
        <v>0</v>
      </c>
      <c r="X156" s="33">
        <f t="shared" si="135"/>
        <v>0</v>
      </c>
      <c r="Y156" s="33">
        <f t="shared" si="135"/>
        <v>0</v>
      </c>
      <c r="Z156" s="124"/>
      <c r="AA156" s="41">
        <f t="shared" ca="1" si="120"/>
        <v>0</v>
      </c>
      <c r="AB156" s="42">
        <f t="shared" ca="1" si="121"/>
        <v>0</v>
      </c>
      <c r="AC156" s="43">
        <f t="shared" ca="1" si="122"/>
        <v>0</v>
      </c>
      <c r="AD156" s="43">
        <f t="shared" ca="1" si="123"/>
        <v>0</v>
      </c>
      <c r="AE156" s="43">
        <f t="shared" ca="1" si="124"/>
        <v>0</v>
      </c>
      <c r="AF156" s="44">
        <f t="shared" ca="1" si="125"/>
        <v>0</v>
      </c>
      <c r="AI156" s="38" t="e">
        <f t="shared" si="126"/>
        <v>#VALUE!</v>
      </c>
      <c r="AJ156" s="30">
        <v>1.25</v>
      </c>
      <c r="AK156" s="32" t="e">
        <f t="shared" si="136"/>
        <v>#VALUE!</v>
      </c>
      <c r="AM156" s="34">
        <f t="shared" si="127"/>
        <v>0</v>
      </c>
      <c r="AN156" s="35">
        <f t="shared" ca="1" si="137"/>
        <v>0</v>
      </c>
      <c r="AO156" s="35">
        <f t="shared" ca="1" si="138"/>
        <v>0</v>
      </c>
      <c r="AP156" s="35">
        <f t="shared" ca="1" si="139"/>
        <v>0</v>
      </c>
      <c r="AQ156" s="35">
        <f t="shared" ca="1" si="140"/>
        <v>0</v>
      </c>
      <c r="AR156" s="35">
        <f t="shared" ca="1" si="141"/>
        <v>0</v>
      </c>
      <c r="AW156" s="14">
        <f t="shared" si="128"/>
        <v>6.0000000000000001E-3</v>
      </c>
      <c r="AX156" s="14">
        <f t="shared" si="129"/>
        <v>1.4999999999999999E-2</v>
      </c>
      <c r="AY156" s="14">
        <f t="shared" si="130"/>
        <v>5.5E-2</v>
      </c>
      <c r="AZ156" s="14" t="e">
        <f t="shared" si="131"/>
        <v>#VALUE!</v>
      </c>
      <c r="BD156" t="str">
        <f t="shared" si="134"/>
        <v>N/A</v>
      </c>
    </row>
    <row r="157" spans="2:56" ht="14.7" outlineLevel="1" thickBot="1">
      <c r="B157" s="29">
        <v>148</v>
      </c>
      <c r="C157" s="373" t="str">
        <f>IF(ISBLANK('1. Portfolio Schedule'!B158),"",IF(OR('1. Portfolio Schedule'!F158="Single Family Let",'1. Portfolio Schedule'!F158="Student Let"),$C$177,IF(OR('1. Portfolio Schedule'!F158="HMO (mandatory licence)",'1. Portfolio Schedule'!F158="HMO (selective licence)",'1. Portfolio Schedule'!F158="HMO (no licence)"),$C$178,IF('1. Portfolio Schedule'!F158=$C$179,$C$179,""))))</f>
        <v/>
      </c>
      <c r="D157" s="374" t="str">
        <f>IF(AND(C157&lt;&gt;$M$165,C157&lt;&gt;$M$166,C157&lt;&gt;$C$179),"",IF('1. Portfolio Schedule'!D158&gt;-1,'1. Portfolio Schedule'!D158,"Unspecified"))</f>
        <v/>
      </c>
      <c r="E157" s="374" t="str">
        <f>IF(AND(C157&lt;&gt;$M$165,C157&lt;&gt;$M$166,C157&lt;&gt;$C$179),"",'1. Portfolio Schedule'!B158)</f>
        <v/>
      </c>
      <c r="F157" s="375" t="str">
        <f>IF(AND(C157&lt;&gt;$M$165,C157&lt;&gt;$M$166,C157&lt;&gt;$C$179),"",'1. Portfolio Schedule'!C158)</f>
        <v/>
      </c>
      <c r="G157" s="375" t="str">
        <f>IF(AND(C157&lt;&gt;$M$165,C157&lt;&gt;$M$166,C157&lt;&gt;$C$179),"",IF('1. Portfolio Schedule'!J158="Individual","Individual",IF('1. Portfolio Schedule'!J158="Ltd Company","Ltd Co","Unspecified")))</f>
        <v/>
      </c>
      <c r="H157" s="376" t="str">
        <f>IF(AND(C157&lt;&gt;$M$165,C157&lt;&gt;$M$166,C157&lt;&gt;$C$179),"",'1. Portfolio Schedule'!K158)</f>
        <v/>
      </c>
      <c r="I157" s="376" t="str">
        <f>IF(AND(C157&lt;&gt;$M$165,C157&lt;&gt;$M$166,C157&lt;&gt;$C$179),"",'1. Portfolio Schedule'!H158)</f>
        <v/>
      </c>
      <c r="J157" s="377">
        <f t="shared" si="132"/>
        <v>0</v>
      </c>
      <c r="K157" s="378" t="str">
        <f>IF(AND(C157&lt;&gt;$M$165,C157&lt;&gt;$M$166,C157&lt;&gt;$C$179),"",'1. Portfolio Schedule'!L158)</f>
        <v/>
      </c>
      <c r="L157" s="379" t="str">
        <f>IF(AND(C157&lt;&gt;$M$165,C157&lt;&gt;$M$166,C157&lt;&gt;$C$179),"",'1. Portfolio Schedule'!M158)</f>
        <v/>
      </c>
      <c r="M157" s="45" t="str">
        <f t="shared" si="114"/>
        <v/>
      </c>
      <c r="N157" s="30">
        <f t="shared" si="115"/>
        <v>0</v>
      </c>
      <c r="O157" s="31" t="str">
        <f t="shared" si="116"/>
        <v/>
      </c>
      <c r="P157" t="s">
        <v>40</v>
      </c>
      <c r="Q157" s="145">
        <f t="shared" ca="1" si="117"/>
        <v>5.5E-2</v>
      </c>
      <c r="R157" s="30">
        <v>1.25</v>
      </c>
      <c r="S157" s="146">
        <f t="shared" ca="1" si="118"/>
        <v>0</v>
      </c>
      <c r="U157" s="33">
        <f t="shared" si="119"/>
        <v>0</v>
      </c>
      <c r="V157" s="33">
        <f t="shared" si="133"/>
        <v>0</v>
      </c>
      <c r="W157" s="33">
        <f t="shared" si="135"/>
        <v>0</v>
      </c>
      <c r="X157" s="33">
        <f t="shared" si="135"/>
        <v>0</v>
      </c>
      <c r="Y157" s="33">
        <f t="shared" si="135"/>
        <v>0</v>
      </c>
      <c r="Z157" s="124"/>
      <c r="AA157" s="41">
        <f t="shared" ca="1" si="120"/>
        <v>0</v>
      </c>
      <c r="AB157" s="42">
        <f t="shared" ca="1" si="121"/>
        <v>0</v>
      </c>
      <c r="AC157" s="43">
        <f t="shared" ca="1" si="122"/>
        <v>0</v>
      </c>
      <c r="AD157" s="43">
        <f t="shared" ca="1" si="123"/>
        <v>0</v>
      </c>
      <c r="AE157" s="43">
        <f t="shared" ca="1" si="124"/>
        <v>0</v>
      </c>
      <c r="AF157" s="44">
        <f t="shared" ca="1" si="125"/>
        <v>0</v>
      </c>
      <c r="AI157" s="38" t="e">
        <f t="shared" si="126"/>
        <v>#VALUE!</v>
      </c>
      <c r="AJ157" s="30">
        <v>1.25</v>
      </c>
      <c r="AK157" s="32" t="e">
        <f t="shared" si="136"/>
        <v>#VALUE!</v>
      </c>
      <c r="AM157" s="34">
        <f t="shared" si="127"/>
        <v>0</v>
      </c>
      <c r="AN157" s="35">
        <f t="shared" ca="1" si="137"/>
        <v>0</v>
      </c>
      <c r="AO157" s="35">
        <f t="shared" ca="1" si="138"/>
        <v>0</v>
      </c>
      <c r="AP157" s="35">
        <f t="shared" ca="1" si="139"/>
        <v>0</v>
      </c>
      <c r="AQ157" s="35">
        <f t="shared" ca="1" si="140"/>
        <v>0</v>
      </c>
      <c r="AR157" s="35">
        <f t="shared" ca="1" si="141"/>
        <v>0</v>
      </c>
      <c r="AW157" s="14">
        <f t="shared" si="128"/>
        <v>6.0000000000000001E-3</v>
      </c>
      <c r="AX157" s="14">
        <f t="shared" si="129"/>
        <v>1.4999999999999999E-2</v>
      </c>
      <c r="AY157" s="14">
        <f t="shared" si="130"/>
        <v>5.5E-2</v>
      </c>
      <c r="AZ157" s="14" t="e">
        <f t="shared" si="131"/>
        <v>#VALUE!</v>
      </c>
      <c r="BD157" t="str">
        <f t="shared" si="134"/>
        <v>N/A</v>
      </c>
    </row>
    <row r="158" spans="2:56" ht="14.7" outlineLevel="1" thickBot="1">
      <c r="B158" s="29">
        <v>149</v>
      </c>
      <c r="C158" s="373" t="str">
        <f>IF(ISBLANK('1. Portfolio Schedule'!B159),"",IF(OR('1. Portfolio Schedule'!F159="Single Family Let",'1. Portfolio Schedule'!F159="Student Let"),$C$177,IF(OR('1. Portfolio Schedule'!F159="HMO (mandatory licence)",'1. Portfolio Schedule'!F159="HMO (selective licence)",'1. Portfolio Schedule'!F159="HMO (no licence)"),$C$178,IF('1. Portfolio Schedule'!F159=$C$179,$C$179,""))))</f>
        <v/>
      </c>
      <c r="D158" s="374" t="str">
        <f>IF(AND(C158&lt;&gt;$M$165,C158&lt;&gt;$M$166,C158&lt;&gt;$C$179),"",IF('1. Portfolio Schedule'!D159&gt;-1,'1. Portfolio Schedule'!D159,"Unspecified"))</f>
        <v/>
      </c>
      <c r="E158" s="374" t="str">
        <f>IF(AND(C158&lt;&gt;$M$165,C158&lt;&gt;$M$166,C158&lt;&gt;$C$179),"",'1. Portfolio Schedule'!B159)</f>
        <v/>
      </c>
      <c r="F158" s="375" t="str">
        <f>IF(AND(C158&lt;&gt;$M$165,C158&lt;&gt;$M$166,C158&lt;&gt;$C$179),"",'1. Portfolio Schedule'!C159)</f>
        <v/>
      </c>
      <c r="G158" s="375" t="str">
        <f>IF(AND(C158&lt;&gt;$M$165,C158&lt;&gt;$M$166,C158&lt;&gt;$C$179),"",IF('1. Portfolio Schedule'!J159="Individual","Individual",IF('1. Portfolio Schedule'!J159="Ltd Company","Ltd Co","Unspecified")))</f>
        <v/>
      </c>
      <c r="H158" s="376" t="str">
        <f>IF(AND(C158&lt;&gt;$M$165,C158&lt;&gt;$M$166,C158&lt;&gt;$C$179),"",'1. Portfolio Schedule'!K159)</f>
        <v/>
      </c>
      <c r="I158" s="376" t="str">
        <f>IF(AND(C158&lt;&gt;$M$165,C158&lt;&gt;$M$166,C158&lt;&gt;$C$179),"",'1. Portfolio Schedule'!H159)</f>
        <v/>
      </c>
      <c r="J158" s="377">
        <f t="shared" si="132"/>
        <v>0</v>
      </c>
      <c r="K158" s="378" t="str">
        <f>IF(AND(C158&lt;&gt;$M$165,C158&lt;&gt;$M$166,C158&lt;&gt;$C$179),"",'1. Portfolio Schedule'!L159)</f>
        <v/>
      </c>
      <c r="L158" s="379" t="str">
        <f>IF(AND(C158&lt;&gt;$M$165,C158&lt;&gt;$M$166,C158&lt;&gt;$C$179),"",'1. Portfolio Schedule'!M159)</f>
        <v/>
      </c>
      <c r="M158" s="45" t="str">
        <f t="shared" si="114"/>
        <v/>
      </c>
      <c r="N158" s="30">
        <f t="shared" si="115"/>
        <v>0</v>
      </c>
      <c r="O158" s="31" t="str">
        <f t="shared" si="116"/>
        <v/>
      </c>
      <c r="P158" t="s">
        <v>40</v>
      </c>
      <c r="Q158" s="145">
        <f t="shared" ca="1" si="117"/>
        <v>5.5E-2</v>
      </c>
      <c r="R158" s="30">
        <v>1.25</v>
      </c>
      <c r="S158" s="146">
        <f t="shared" ca="1" si="118"/>
        <v>0</v>
      </c>
      <c r="U158" s="33">
        <f t="shared" si="119"/>
        <v>0</v>
      </c>
      <c r="V158" s="33">
        <f t="shared" si="133"/>
        <v>0</v>
      </c>
      <c r="W158" s="33">
        <f t="shared" si="135"/>
        <v>0</v>
      </c>
      <c r="X158" s="33">
        <f t="shared" si="135"/>
        <v>0</v>
      </c>
      <c r="Y158" s="33">
        <f t="shared" si="135"/>
        <v>0</v>
      </c>
      <c r="Z158" s="124"/>
      <c r="AA158" s="41">
        <f t="shared" ca="1" si="120"/>
        <v>0</v>
      </c>
      <c r="AB158" s="42">
        <f t="shared" ca="1" si="121"/>
        <v>0</v>
      </c>
      <c r="AC158" s="43">
        <f t="shared" ca="1" si="122"/>
        <v>0</v>
      </c>
      <c r="AD158" s="43">
        <f t="shared" ca="1" si="123"/>
        <v>0</v>
      </c>
      <c r="AE158" s="43">
        <f t="shared" ca="1" si="124"/>
        <v>0</v>
      </c>
      <c r="AF158" s="44">
        <f t="shared" ca="1" si="125"/>
        <v>0</v>
      </c>
      <c r="AI158" s="38" t="e">
        <f t="shared" si="126"/>
        <v>#VALUE!</v>
      </c>
      <c r="AJ158" s="30">
        <v>1.25</v>
      </c>
      <c r="AK158" s="32" t="e">
        <f t="shared" si="136"/>
        <v>#VALUE!</v>
      </c>
      <c r="AM158" s="34">
        <f t="shared" si="127"/>
        <v>0</v>
      </c>
      <c r="AN158" s="35">
        <f t="shared" ca="1" si="137"/>
        <v>0</v>
      </c>
      <c r="AO158" s="35">
        <f t="shared" ca="1" si="138"/>
        <v>0</v>
      </c>
      <c r="AP158" s="35">
        <f t="shared" ca="1" si="139"/>
        <v>0</v>
      </c>
      <c r="AQ158" s="35">
        <f t="shared" ca="1" si="140"/>
        <v>0</v>
      </c>
      <c r="AR158" s="35">
        <f t="shared" ca="1" si="141"/>
        <v>0</v>
      </c>
      <c r="AW158" s="14">
        <f t="shared" si="128"/>
        <v>6.0000000000000001E-3</v>
      </c>
      <c r="AX158" s="14">
        <f t="shared" si="129"/>
        <v>1.4999999999999999E-2</v>
      </c>
      <c r="AY158" s="14">
        <f t="shared" si="130"/>
        <v>5.5E-2</v>
      </c>
      <c r="AZ158" s="14" t="e">
        <f t="shared" si="131"/>
        <v>#VALUE!</v>
      </c>
      <c r="BD158" t="str">
        <f t="shared" si="134"/>
        <v>N/A</v>
      </c>
    </row>
    <row r="159" spans="2:56" ht="14.7" outlineLevel="1" thickBot="1">
      <c r="B159" s="29">
        <v>150</v>
      </c>
      <c r="C159" s="373" t="str">
        <f>IF(ISBLANK('1. Portfolio Schedule'!B160),"",IF(OR('1. Portfolio Schedule'!F160="Single Family Let",'1. Portfolio Schedule'!F160="Student Let"),$C$177,IF(OR('1. Portfolio Schedule'!F160="HMO (mandatory licence)",'1. Portfolio Schedule'!F160="HMO (selective licence)",'1. Portfolio Schedule'!F160="HMO (no licence)"),$C$178,IF('1. Portfolio Schedule'!F160=$C$179,$C$179,""))))</f>
        <v/>
      </c>
      <c r="D159" s="374" t="str">
        <f>IF(AND(C159&lt;&gt;$M$165,C159&lt;&gt;$M$166,C159&lt;&gt;$C$179),"",IF('1. Portfolio Schedule'!D160&gt;-1,'1. Portfolio Schedule'!D160,"Unspecified"))</f>
        <v/>
      </c>
      <c r="E159" s="374" t="str">
        <f>IF(AND(C159&lt;&gt;$M$165,C159&lt;&gt;$M$166,C159&lt;&gt;$C$179),"",'1. Portfolio Schedule'!B160)</f>
        <v/>
      </c>
      <c r="F159" s="375" t="str">
        <f>IF(AND(C159&lt;&gt;$M$165,C159&lt;&gt;$M$166,C159&lt;&gt;$C$179),"",'1. Portfolio Schedule'!C160)</f>
        <v/>
      </c>
      <c r="G159" s="375" t="str">
        <f>IF(AND(C159&lt;&gt;$M$165,C159&lt;&gt;$M$166,C159&lt;&gt;$C$179),"",IF('1. Portfolio Schedule'!J160="Individual","Individual",IF('1. Portfolio Schedule'!J160="Ltd Company","Ltd Co","Unspecified")))</f>
        <v/>
      </c>
      <c r="H159" s="376" t="str">
        <f>IF(AND(C159&lt;&gt;$M$165,C159&lt;&gt;$M$166,C159&lt;&gt;$C$179),"",'1. Portfolio Schedule'!K160)</f>
        <v/>
      </c>
      <c r="I159" s="376" t="str">
        <f>IF(AND(C159&lt;&gt;$M$165,C159&lt;&gt;$M$166,C159&lt;&gt;$C$179),"",'1. Portfolio Schedule'!H160)</f>
        <v/>
      </c>
      <c r="J159" s="377">
        <f t="shared" si="132"/>
        <v>0</v>
      </c>
      <c r="K159" s="378" t="str">
        <f>IF(AND(C159&lt;&gt;$M$165,C159&lt;&gt;$M$166,C159&lt;&gt;$C$179),"",'1. Portfolio Schedule'!L160)</f>
        <v/>
      </c>
      <c r="L159" s="379" t="str">
        <f>IF(AND(C159&lt;&gt;$M$165,C159&lt;&gt;$M$166,C159&lt;&gt;$C$179),"",'1. Portfolio Schedule'!M160)</f>
        <v/>
      </c>
      <c r="M159" s="139" t="str">
        <f t="shared" si="114"/>
        <v/>
      </c>
      <c r="N159" s="50">
        <f t="shared" si="115"/>
        <v>0</v>
      </c>
      <c r="O159" s="80" t="str">
        <f t="shared" si="116"/>
        <v/>
      </c>
      <c r="P159" t="s">
        <v>40</v>
      </c>
      <c r="Q159" s="147">
        <f t="shared" ca="1" si="117"/>
        <v>5.5E-2</v>
      </c>
      <c r="R159" s="50">
        <v>1.25</v>
      </c>
      <c r="S159" s="148">
        <f t="shared" ca="1" si="118"/>
        <v>0</v>
      </c>
      <c r="U159" s="33">
        <f t="shared" si="119"/>
        <v>0</v>
      </c>
      <c r="V159" s="33">
        <f t="shared" si="133"/>
        <v>0</v>
      </c>
      <c r="W159" s="33">
        <f t="shared" si="135"/>
        <v>0</v>
      </c>
      <c r="X159" s="33">
        <f t="shared" si="135"/>
        <v>0</v>
      </c>
      <c r="Y159" s="33">
        <f t="shared" si="135"/>
        <v>0</v>
      </c>
      <c r="Z159" s="124"/>
      <c r="AA159" s="41">
        <f t="shared" ca="1" si="120"/>
        <v>0</v>
      </c>
      <c r="AB159" s="42">
        <f t="shared" ca="1" si="121"/>
        <v>0</v>
      </c>
      <c r="AC159" s="43">
        <f t="shared" ca="1" si="122"/>
        <v>0</v>
      </c>
      <c r="AD159" s="43">
        <f t="shared" ca="1" si="123"/>
        <v>0</v>
      </c>
      <c r="AE159" s="43">
        <f t="shared" ca="1" si="124"/>
        <v>0</v>
      </c>
      <c r="AF159" s="44">
        <f t="shared" ca="1" si="125"/>
        <v>0</v>
      </c>
      <c r="AI159" s="38" t="e">
        <f t="shared" si="126"/>
        <v>#VALUE!</v>
      </c>
      <c r="AJ159" s="30">
        <v>1.25</v>
      </c>
      <c r="AK159" s="32" t="e">
        <f t="shared" si="136"/>
        <v>#VALUE!</v>
      </c>
      <c r="AM159" s="34">
        <f t="shared" si="127"/>
        <v>0</v>
      </c>
      <c r="AN159" s="35">
        <f t="shared" ca="1" si="137"/>
        <v>0</v>
      </c>
      <c r="AO159" s="35">
        <f t="shared" ca="1" si="138"/>
        <v>0</v>
      </c>
      <c r="AP159" s="35">
        <f t="shared" ca="1" si="139"/>
        <v>0</v>
      </c>
      <c r="AQ159" s="35">
        <f t="shared" ca="1" si="140"/>
        <v>0</v>
      </c>
      <c r="AR159" s="35">
        <f t="shared" ca="1" si="141"/>
        <v>0</v>
      </c>
      <c r="AW159" s="14">
        <f t="shared" si="128"/>
        <v>6.0000000000000001E-3</v>
      </c>
      <c r="AX159" s="14">
        <f t="shared" si="129"/>
        <v>1.4999999999999999E-2</v>
      </c>
      <c r="AY159" s="14">
        <f t="shared" si="130"/>
        <v>5.5E-2</v>
      </c>
      <c r="AZ159" s="14" t="e">
        <f t="shared" si="131"/>
        <v>#VALUE!</v>
      </c>
      <c r="BD159" t="str">
        <f>IF(AND(C159&lt;&gt;$C$165,C159&lt;&gt;$C$166),"N/A",IF(AND(OR(C159=$C$165,C159=$C$166),H159=0),"Unen","Mort"))</f>
        <v>N/A</v>
      </c>
    </row>
    <row r="160" spans="2:56" ht="14.7" thickBot="1">
      <c r="AX160" s="14"/>
    </row>
    <row r="161" spans="2:43" ht="14.7" thickBot="1">
      <c r="B161" t="s">
        <v>75</v>
      </c>
      <c r="H161" s="47">
        <f>SUM(H10:H159)</f>
        <v>0</v>
      </c>
      <c r="I161" s="47">
        <f>SUM(I10:I159)</f>
        <v>0</v>
      </c>
      <c r="J161" s="49">
        <f>IFERROR(H161/I161,0)</f>
        <v>0</v>
      </c>
      <c r="K161" s="46">
        <f>SUM(K10:K159)</f>
        <v>0</v>
      </c>
      <c r="L161" s="46">
        <f>SUM(L10:L159)</f>
        <v>0</v>
      </c>
      <c r="N161" s="50">
        <f>IFERROR(K161/L161,0)</f>
        <v>0</v>
      </c>
      <c r="O161" s="51" t="str">
        <f>IF(N161=0,"",IF(N161&gt;$R$10,"PASS","FAIL"))</f>
        <v/>
      </c>
      <c r="S161" s="46">
        <f ca="1">SUM(S10:S159)</f>
        <v>0</v>
      </c>
      <c r="U161" s="47">
        <f>SUM(U10:U159)</f>
        <v>0</v>
      </c>
      <c r="V161" s="47">
        <f>SUM(V10:V159)</f>
        <v>0</v>
      </c>
      <c r="W161" s="47">
        <f>SUM(W10:W159)</f>
        <v>0</v>
      </c>
      <c r="X161" s="47">
        <f>SUM(X10:X159)</f>
        <v>0</v>
      </c>
      <c r="Y161" s="47">
        <f>SUM(Y10:Y159)</f>
        <v>0</v>
      </c>
      <c r="AA161" s="48">
        <f ca="1">IFERROR(K161/S161,0)</f>
        <v>0</v>
      </c>
      <c r="AB161" s="48">
        <f ca="1">IFERROR(U161/$S161,0)</f>
        <v>0</v>
      </c>
      <c r="AC161" s="48">
        <f ca="1">IFERROR(V161/$S161,0)</f>
        <v>0</v>
      </c>
      <c r="AD161" s="48">
        <f ca="1">IFERROR(W161/$S161,0)</f>
        <v>0</v>
      </c>
      <c r="AE161" s="48">
        <f ca="1">IFERROR(X161/$S161,0)</f>
        <v>0</v>
      </c>
      <c r="AF161" s="48">
        <f ca="1">IFERROR(Y161/$S161,0)</f>
        <v>0</v>
      </c>
      <c r="AJ161" s="46" t="e">
        <f>SUM(AK10:AK159)</f>
        <v>#VALUE!</v>
      </c>
      <c r="AL161" s="48">
        <f>IFERROR(K161/AJ161,0)</f>
        <v>0</v>
      </c>
      <c r="AM161" s="48">
        <f>IFERROR(U161/$AJ161,0)</f>
        <v>0</v>
      </c>
      <c r="AN161" s="48">
        <f>IFERROR(V161/$AJ161,0)</f>
        <v>0</v>
      </c>
      <c r="AO161" s="48">
        <f>IFERROR(W161/$AJ161,0)</f>
        <v>0</v>
      </c>
      <c r="AP161" s="48">
        <f>IFERROR(X161/$AJ161,0)</f>
        <v>0</v>
      </c>
      <c r="AQ161" s="48">
        <f>IFERROR(Y161/$AJ161,0)</f>
        <v>0</v>
      </c>
    </row>
    <row r="162" spans="2:43" ht="14.7" thickTop="1">
      <c r="H162" s="52"/>
      <c r="I162" s="52"/>
      <c r="K162" s="52"/>
      <c r="L162" s="52"/>
      <c r="P162" s="52"/>
      <c r="R162" s="52"/>
      <c r="AJ162" s="52"/>
    </row>
    <row r="163" spans="2:43" ht="14.7" thickBot="1">
      <c r="C163" s="53" t="s">
        <v>76</v>
      </c>
      <c r="F163" s="54" t="s">
        <v>77</v>
      </c>
      <c r="H163" s="54" t="s">
        <v>78</v>
      </c>
      <c r="L163" s="52"/>
      <c r="AH163" s="52"/>
    </row>
    <row r="164" spans="2:43" ht="14.7" thickBot="1">
      <c r="E164" s="55" t="str">
        <f ca="1">IF(F164=K161,"Check OK","ERROR")</f>
        <v>Check OK</v>
      </c>
      <c r="F164" s="56">
        <f ca="1">SUM(F165:F166)</f>
        <v>0</v>
      </c>
      <c r="G164" s="56"/>
      <c r="H164" s="57">
        <f>L161</f>
        <v>0</v>
      </c>
      <c r="M164" s="58" t="s">
        <v>79</v>
      </c>
      <c r="N164" s="59"/>
      <c r="O164" s="60" t="s">
        <v>80</v>
      </c>
      <c r="P164" s="57">
        <f>SUM(P165:P166)</f>
        <v>0</v>
      </c>
      <c r="U164" s="682" t="s">
        <v>79</v>
      </c>
      <c r="V164" s="683"/>
      <c r="W164" s="683"/>
      <c r="X164" s="683"/>
      <c r="Y164" s="684"/>
    </row>
    <row r="165" spans="2:43" ht="14.7" thickBot="1">
      <c r="C165" s="62" t="s">
        <v>40</v>
      </c>
      <c r="D165" s="63"/>
      <c r="E165" s="63"/>
      <c r="F165" s="64">
        <f ca="1">SUMIF($C$10:$L$159,C165,$K$10:$K$159)</f>
        <v>0</v>
      </c>
      <c r="G165" s="65"/>
      <c r="H165" s="65">
        <f ca="1">SUMIF($C$10:$L$159,C165,$L$10:$L$159)</f>
        <v>0</v>
      </c>
      <c r="I165" s="66" t="str">
        <f>C165</f>
        <v>Standard</v>
      </c>
      <c r="J165" s="39">
        <f ca="1">IFERROR(F165/H165,0)</f>
        <v>0</v>
      </c>
      <c r="K165" s="67" t="str">
        <f ca="1">IF(J165=0,"",IF(J165&gt;$R$10,"PASS","FAIL"))</f>
        <v/>
      </c>
      <c r="M165" s="68" t="str">
        <f>I165</f>
        <v>Standard</v>
      </c>
      <c r="N165" s="66"/>
      <c r="O165" s="69">
        <f>COUNTIF(C10:C159,"Standard")</f>
        <v>0</v>
      </c>
      <c r="P165" s="70">
        <f>SUMIF($C$10:$C$159,C165,$S$10:$S$159)</f>
        <v>0</v>
      </c>
      <c r="U165" s="61">
        <f ca="1">SUM(U166:U167)</f>
        <v>0</v>
      </c>
      <c r="V165" s="61" t="e">
        <f t="shared" ref="V165:Y165" ca="1" si="142">SUM(V166:V167)</f>
        <v>#VALUE!</v>
      </c>
      <c r="W165" s="61">
        <f ca="1">SUM(W166:W167)</f>
        <v>0</v>
      </c>
      <c r="X165" s="61">
        <f t="shared" ca="1" si="142"/>
        <v>0</v>
      </c>
      <c r="Y165" s="61">
        <f t="shared" ca="1" si="142"/>
        <v>0</v>
      </c>
      <c r="AA165" s="74">
        <f ca="1">IFERROR(F165/P165,0)</f>
        <v>0</v>
      </c>
      <c r="AB165" s="39">
        <f ca="1">IFERROR(U166/$P$165,0)</f>
        <v>0</v>
      </c>
      <c r="AC165" s="39">
        <f ca="1">IFERROR(V166/$P$165,0)</f>
        <v>0</v>
      </c>
      <c r="AD165" s="39">
        <f>IFERROR(W166/$P$165,0)</f>
        <v>0</v>
      </c>
      <c r="AE165" s="39">
        <f>IFERROR(X166/$P$165,0)</f>
        <v>0</v>
      </c>
      <c r="AF165" s="39">
        <f>IFERROR(Y166/$P$165,0)</f>
        <v>0</v>
      </c>
    </row>
    <row r="166" spans="2:43" ht="14.7" thickBot="1">
      <c r="C166" s="75" t="s">
        <v>81</v>
      </c>
      <c r="D166" s="76"/>
      <c r="E166" s="76"/>
      <c r="F166" s="77">
        <f ca="1">SUMIF($C$10:$L$159,C166,$K$10:$K$159)</f>
        <v>0</v>
      </c>
      <c r="G166" s="78"/>
      <c r="H166" s="78">
        <f ca="1">SUMIF($C$10:$L$159,C166,$L$10:$L$159)</f>
        <v>0</v>
      </c>
      <c r="I166" s="79" t="str">
        <f>C166</f>
        <v>HMO/MUB</v>
      </c>
      <c r="J166" s="50">
        <f ca="1">IFERROR(F166/H166,0)</f>
        <v>0</v>
      </c>
      <c r="K166" s="80" t="str">
        <f ca="1">IF(J166=0,"",IF(J166&gt;$R$10,"PASS","FAIL"))</f>
        <v/>
      </c>
      <c r="M166" s="81" t="str">
        <f>I166</f>
        <v>HMO/MUB</v>
      </c>
      <c r="N166" s="79"/>
      <c r="O166" s="82">
        <f>COUNTIF(C10:C159,"HMO/MUB")</f>
        <v>0</v>
      </c>
      <c r="P166" s="83">
        <f>SUMIF($C$10:$C$159,C166,$S$10:$S$159)</f>
        <v>0</v>
      </c>
      <c r="U166" s="71">
        <f ca="1">SUMIF($C$10:$Y$159,$M$165,U10:U159)</f>
        <v>0</v>
      </c>
      <c r="V166" s="72" t="e">
        <f ca="1">SUMIF($C$10:$Y$159,$M$165,V10:V159)</f>
        <v>#VALUE!</v>
      </c>
      <c r="W166" s="72">
        <f>SUMIF($C$10:$C$159,$M$165,W10:W159)</f>
        <v>0</v>
      </c>
      <c r="X166" s="72">
        <f>SUMIF($C$10:$C$159,$M$165,X10:X159)</f>
        <v>0</v>
      </c>
      <c r="Y166" s="73">
        <f>SUMIF($C$10:$C$159,$M$165,Y10:Y159)</f>
        <v>0</v>
      </c>
      <c r="AA166" s="87">
        <f ca="1">IFERROR(F166/P166,0)</f>
        <v>0</v>
      </c>
      <c r="AB166" s="50">
        <f ca="1">IFERROR(U167/$P$166,0)</f>
        <v>0</v>
      </c>
      <c r="AC166" s="50">
        <f ca="1">IFERROR(V167/$P$166,0)</f>
        <v>0</v>
      </c>
      <c r="AD166" s="50">
        <f ca="1">IFERROR(W167/$P$166,0)</f>
        <v>0</v>
      </c>
      <c r="AE166" s="50">
        <f ca="1">IFERROR(X167/$P$166,0)</f>
        <v>0</v>
      </c>
      <c r="AF166" s="50">
        <f ca="1">IFERROR(Y167/$P$166,0)</f>
        <v>0</v>
      </c>
    </row>
    <row r="167" spans="2:43" ht="14.7" thickBot="1">
      <c r="P167" s="88"/>
      <c r="U167" s="84">
        <f ca="1">SUMIF($C$10:$Y$159,$M$166,U10:U159)</f>
        <v>0</v>
      </c>
      <c r="V167" s="85">
        <f ca="1">SUMIF($C$10:$Y$159,$M$166,V10:V159)</f>
        <v>0</v>
      </c>
      <c r="W167" s="85">
        <f ca="1">SUMIF($C$10:$Y$159,$M$166,W10:W159)</f>
        <v>0</v>
      </c>
      <c r="X167" s="85">
        <f ca="1">SUMIF($C$10:$Y$159,$M$166,X10:X159)</f>
        <v>0</v>
      </c>
      <c r="Y167" s="86">
        <f ca="1">SUMIF($C$10:$Y$159,$M$166,Y10:Y159)</f>
        <v>0</v>
      </c>
      <c r="AA167" s="88"/>
      <c r="AB167" s="88"/>
    </row>
    <row r="168" spans="2:43" ht="14.7" thickBot="1">
      <c r="F168" s="54" t="s">
        <v>77</v>
      </c>
      <c r="H168" s="54" t="s">
        <v>78</v>
      </c>
      <c r="J168" s="88"/>
      <c r="K168" s="88"/>
      <c r="P168" s="88"/>
      <c r="X168" s="88"/>
      <c r="Y168" s="88"/>
      <c r="Z168" s="88"/>
      <c r="AA168" s="88"/>
      <c r="AB168" s="88"/>
    </row>
    <row r="169" spans="2:43" ht="14.7" thickBot="1">
      <c r="E169" s="89" t="str">
        <f ca="1">IF(F169=K161,"Check OK","ERROR")</f>
        <v>Check OK</v>
      </c>
      <c r="F169" s="90">
        <f ca="1">SUM(F170:F171)</f>
        <v>0</v>
      </c>
      <c r="G169" s="90"/>
      <c r="H169" s="91">
        <f ca="1">SUM(H170:H171)</f>
        <v>0</v>
      </c>
      <c r="M169" s="59" t="s">
        <v>79</v>
      </c>
      <c r="N169" s="59"/>
      <c r="O169" s="60" t="s">
        <v>80</v>
      </c>
      <c r="P169" s="57">
        <f ca="1">SUM(P170:P171)</f>
        <v>0</v>
      </c>
      <c r="X169" s="88"/>
      <c r="Y169" s="88"/>
      <c r="Z169" s="88"/>
    </row>
    <row r="170" spans="2:43" ht="14.7" thickBot="1">
      <c r="C170" s="62" t="s">
        <v>82</v>
      </c>
      <c r="D170" s="63"/>
      <c r="E170" s="63"/>
      <c r="F170" s="65">
        <f ca="1">SUMIF($G$10:$L$159,C170,$K$10:$K$159)</f>
        <v>0</v>
      </c>
      <c r="G170" s="65"/>
      <c r="H170" s="64">
        <f ca="1">SUMIF($G$10:$L$159,C170,$L$10:$L$159)</f>
        <v>0</v>
      </c>
      <c r="I170" s="92" t="str">
        <f>C170</f>
        <v>Individual</v>
      </c>
      <c r="J170" s="39">
        <f ca="1">IFERROR(F170/H170,0)</f>
        <v>0</v>
      </c>
      <c r="K170" s="67" t="str">
        <f ca="1">IF(J170=0,"",IF(J170&gt;$R$10,"PASS","FAIL"))</f>
        <v/>
      </c>
      <c r="M170" s="68" t="str">
        <f>I170</f>
        <v>Individual</v>
      </c>
      <c r="N170" s="66"/>
      <c r="O170" s="69">
        <f>COUNTIF(G10:G159,"Individual")</f>
        <v>0</v>
      </c>
      <c r="P170" s="70">
        <f ca="1">SUMIF($G$10:$S$159,C170,$S$10:$S$159)</f>
        <v>0</v>
      </c>
      <c r="AA170" s="74">
        <f ca="1">IFERROR(F170/P170,0)</f>
        <v>0</v>
      </c>
      <c r="AB170" s="39">
        <f ca="1">IFERROR(U171/$P$170,0)</f>
        <v>0</v>
      </c>
      <c r="AC170" s="39">
        <f ca="1">IFERROR(V171/$P$170,0)</f>
        <v>0</v>
      </c>
      <c r="AD170" s="39">
        <f ca="1">IFERROR(W171/$P$170,0)</f>
        <v>0</v>
      </c>
      <c r="AE170" s="39">
        <f ca="1">IFERROR(X171/$P$170,0)</f>
        <v>0</v>
      </c>
      <c r="AF170" s="39">
        <f ca="1">IFERROR(Y171/$P$170,0)</f>
        <v>0</v>
      </c>
    </row>
    <row r="171" spans="2:43" ht="14.7" thickBot="1">
      <c r="C171" s="75" t="s">
        <v>83</v>
      </c>
      <c r="D171" s="76"/>
      <c r="E171" s="76"/>
      <c r="F171" s="78">
        <f ca="1">SUMIF($G$10:$L$159,C171,$K$10:$K$159)</f>
        <v>0</v>
      </c>
      <c r="G171" s="78"/>
      <c r="H171" s="77">
        <f ca="1">SUMIF($G$10:$L$159,C171,$L$10:$L$159)</f>
        <v>0</v>
      </c>
      <c r="I171" s="93" t="str">
        <f>C171</f>
        <v>Ltd Co</v>
      </c>
      <c r="J171" s="50">
        <f t="shared" ref="J171" ca="1" si="143">IFERROR(F171/H171,0)</f>
        <v>0</v>
      </c>
      <c r="K171" s="80" t="str">
        <f ca="1">IF(J171=0,"",IF(J171&gt;$R$10,"PASS","FAIL"))</f>
        <v/>
      </c>
      <c r="M171" s="81" t="str">
        <f>I171</f>
        <v>Ltd Co</v>
      </c>
      <c r="N171" s="79"/>
      <c r="O171" s="82">
        <f>COUNTIF(G10:G159,"Ltd Co")</f>
        <v>0</v>
      </c>
      <c r="P171" s="83">
        <f ca="1">SUMIF($G$10:$S$159,C171,$S$10:$S$159)</f>
        <v>0</v>
      </c>
      <c r="U171" s="71">
        <f ca="1">SUMIF($G$10:$Y$159,$M$170,U10:U159)</f>
        <v>0</v>
      </c>
      <c r="V171" s="72">
        <f ca="1">SUMIF($G$10:$Y$159,$M$170,V10:V159)</f>
        <v>0</v>
      </c>
      <c r="W171" s="72">
        <f ca="1">SUMIF($G$10:$Y$159,$M$170,W10:W159)</f>
        <v>0</v>
      </c>
      <c r="X171" s="72">
        <f ca="1">SUMIF($G$10:$Y$159,$M$170,X10:X159)</f>
        <v>0</v>
      </c>
      <c r="Y171" s="73">
        <f ca="1">SUMIF($G$10:$Y$159,$M$170,Y10:Y159)</f>
        <v>0</v>
      </c>
      <c r="AA171" s="87">
        <f ca="1">IFERROR(F171/P171,0)</f>
        <v>0</v>
      </c>
      <c r="AB171" s="50">
        <f ca="1">IFERROR(U172/$P$171,0)</f>
        <v>0</v>
      </c>
      <c r="AC171" s="50">
        <f ca="1">IFERROR(V172/$P$171,0)</f>
        <v>0</v>
      </c>
      <c r="AD171" s="50">
        <f ca="1">IFERROR(W172/$P$171,0)</f>
        <v>0</v>
      </c>
      <c r="AE171" s="50">
        <f ca="1">IFERROR(X172/$P$171,0)</f>
        <v>0</v>
      </c>
      <c r="AF171" s="94">
        <f ca="1">IFERROR(Y172/$P$171,0)</f>
        <v>0</v>
      </c>
    </row>
    <row r="172" spans="2:43" ht="14.7" thickBot="1">
      <c r="U172" s="84">
        <f ca="1">SUMIF($G$10:$Y$159,$M$171,U10:U159)</f>
        <v>0</v>
      </c>
      <c r="V172" s="85">
        <f ca="1">SUMIF($G$10:$Y$159,$M$171,V10:V159)</f>
        <v>0</v>
      </c>
      <c r="W172" s="85">
        <f ca="1">SUMIF($G$10:$Y$159,$M$171,W10:W159)</f>
        <v>0</v>
      </c>
      <c r="X172" s="85">
        <f ca="1">SUMIF($G$10:$Y$159,$M$171,X10:X159)</f>
        <v>0</v>
      </c>
      <c r="Y172" s="86">
        <f ca="1">SUMIF($G$10:$Y$159,$M$171,Y10:Y159)</f>
        <v>0</v>
      </c>
    </row>
    <row r="173" spans="2:43" ht="14.7" thickTop="1">
      <c r="I173" s="693" t="s">
        <v>241</v>
      </c>
      <c r="J173" s="695" t="e">
        <f>((K161*12)/I161)</f>
        <v>#DIV/0!</v>
      </c>
      <c r="L173" s="95"/>
      <c r="M173" s="14" t="e">
        <f>(M10-K195)+M195</f>
        <v>#VALUE!</v>
      </c>
    </row>
    <row r="174" spans="2:43" ht="14.7" thickBot="1">
      <c r="C174" s="53" t="s">
        <v>55</v>
      </c>
      <c r="I174" s="694"/>
      <c r="J174" s="696"/>
    </row>
    <row r="175" spans="2:43" ht="15" thickTop="1" thickBot="1">
      <c r="F175" s="54"/>
      <c r="H175" s="54"/>
    </row>
    <row r="176" spans="2:43" ht="29.4" thickTop="1" thickBot="1">
      <c r="E176" s="96" t="s">
        <v>53</v>
      </c>
      <c r="F176" s="96" t="s">
        <v>54</v>
      </c>
      <c r="G176" s="97" t="s">
        <v>55</v>
      </c>
      <c r="H176" s="52"/>
      <c r="J176" s="408" t="s">
        <v>307</v>
      </c>
      <c r="K176" s="409">
        <f>(H161*0.085)/12</f>
        <v>0</v>
      </c>
      <c r="L176" s="410"/>
      <c r="M176" s="411"/>
    </row>
    <row r="177" spans="3:16" ht="29.1" thickBot="1">
      <c r="C177" s="62" t="s">
        <v>40</v>
      </c>
      <c r="D177" s="98"/>
      <c r="E177" s="99">
        <f ca="1">SUMIF($C$10:$L$159,C177,$H$10:$H$159)</f>
        <v>0</v>
      </c>
      <c r="F177" s="100">
        <f ca="1">SUMIF($C$10:$I$159,C177,$I$10:$I$159)</f>
        <v>0</v>
      </c>
      <c r="G177" s="101">
        <f ca="1">IFERROR(E177/F177,0)</f>
        <v>0</v>
      </c>
      <c r="H177" s="102"/>
      <c r="J177" s="412" t="s">
        <v>308</v>
      </c>
      <c r="K177" s="413">
        <f>IFERROR(K161/K176,0)</f>
        <v>0</v>
      </c>
      <c r="L177" s="414" t="s">
        <v>242</v>
      </c>
      <c r="M177" s="415" t="str">
        <f>IF(K177&lt;100%, "1", IF(K177&lt;116%, "2", IF(K177&lt;126%, "3", IF(K177&lt;151%, "4", IF(K177&gt;150%, "5")))))</f>
        <v>1</v>
      </c>
    </row>
    <row r="178" spans="3:16" ht="14.7" thickTop="1">
      <c r="C178" s="446" t="s">
        <v>81</v>
      </c>
      <c r="D178" s="447"/>
      <c r="E178" s="106">
        <f ca="1">SUMIF($C$10:$L$159,C178,$H$10:$H$159)</f>
        <v>0</v>
      </c>
      <c r="F178" s="107">
        <f ca="1">SUMIF($C$10:$I$159,C178,$I$10:$I$159)</f>
        <v>0</v>
      </c>
      <c r="G178" s="108">
        <f ca="1">IFERROR(E178/F178,0)</f>
        <v>0</v>
      </c>
      <c r="H178" s="102"/>
      <c r="J178" s="448"/>
      <c r="K178" s="449"/>
      <c r="L178" s="450"/>
      <c r="M178" s="450"/>
    </row>
    <row r="179" spans="3:16" ht="14.7" thickBot="1">
      <c r="C179" s="75" t="s">
        <v>296</v>
      </c>
      <c r="D179" s="105"/>
      <c r="E179" s="106">
        <f ca="1">SUMIF($C$10:$L$159,C179,$H$10:$H$159)</f>
        <v>0</v>
      </c>
      <c r="F179" s="107">
        <f ca="1">SUMIF($C$10:$I$159,C179,$I$10:$I$159)</f>
        <v>0</v>
      </c>
      <c r="G179" s="108">
        <f ca="1">IFERROR(E179/F179,0)</f>
        <v>0</v>
      </c>
      <c r="H179" s="102"/>
      <c r="J179" s="103"/>
      <c r="K179" s="104"/>
    </row>
    <row r="180" spans="3:16" ht="14.7" thickBot="1">
      <c r="C180" s="109" t="s">
        <v>84</v>
      </c>
      <c r="D180" s="110"/>
      <c r="E180" s="111">
        <f ca="1">SUM(E177:E179)</f>
        <v>0</v>
      </c>
      <c r="F180" s="112">
        <f ca="1">SUM(F177:F179)</f>
        <v>0</v>
      </c>
      <c r="G180" s="113">
        <f ca="1">IFERROR(E180/F180,0)</f>
        <v>0</v>
      </c>
      <c r="H180" s="102"/>
      <c r="J180" s="102"/>
      <c r="K180" s="102"/>
      <c r="M180" s="114"/>
    </row>
    <row r="181" spans="3:16" ht="14.7" thickBot="1">
      <c r="F181" s="115" t="b">
        <f ca="1">E180=H161</f>
        <v>1</v>
      </c>
      <c r="G181" s="116" t="b">
        <f ca="1">F180=I161</f>
        <v>1</v>
      </c>
      <c r="H181" s="52"/>
      <c r="J181" s="119" t="s">
        <v>287</v>
      </c>
    </row>
    <row r="182" spans="3:16" ht="14.7" thickBot="1">
      <c r="F182" s="102"/>
      <c r="G182" s="102"/>
      <c r="H182" s="102"/>
      <c r="L182" s="697" t="s">
        <v>288</v>
      </c>
      <c r="M182" s="698"/>
      <c r="N182" s="699" t="s">
        <v>289</v>
      </c>
      <c r="O182" s="698"/>
      <c r="P182" s="434" t="s">
        <v>79</v>
      </c>
    </row>
    <row r="183" spans="3:16" ht="29.1" thickBot="1">
      <c r="E183" s="96" t="s">
        <v>53</v>
      </c>
      <c r="F183" s="96" t="s">
        <v>54</v>
      </c>
      <c r="G183" s="97" t="s">
        <v>55</v>
      </c>
      <c r="H183" s="102"/>
      <c r="J183" t="s">
        <v>290</v>
      </c>
      <c r="L183" s="673">
        <f>SUM('1. Portfolio Schedule'!K11:K160)</f>
        <v>0</v>
      </c>
      <c r="M183" s="674"/>
      <c r="N183" s="700">
        <f>H161</f>
        <v>0</v>
      </c>
      <c r="O183" s="701"/>
      <c r="P183" s="435" t="b">
        <f>L183=N183</f>
        <v>1</v>
      </c>
    </row>
    <row r="184" spans="3:16">
      <c r="C184" s="62" t="s">
        <v>82</v>
      </c>
      <c r="D184" s="98"/>
      <c r="E184" s="99">
        <f ca="1">SUMIF($G$10:$L$159,C184,$H$10:$H$159)</f>
        <v>0</v>
      </c>
      <c r="F184" s="100">
        <f ca="1">SUMIF($G$10:$I$159,C184,$I$10:$I$159)</f>
        <v>0</v>
      </c>
      <c r="G184" s="101">
        <f ca="1">IFERROR(E184/F184,0)</f>
        <v>0</v>
      </c>
      <c r="J184" t="s">
        <v>291</v>
      </c>
      <c r="L184" s="673">
        <f>SUM('1. Portfolio Schedule'!H11:H160)</f>
        <v>0</v>
      </c>
      <c r="M184" s="674"/>
      <c r="N184" s="671">
        <f>I161</f>
        <v>0</v>
      </c>
      <c r="O184" s="672"/>
      <c r="P184" s="436" t="b">
        <f>L184=N184</f>
        <v>1</v>
      </c>
    </row>
    <row r="185" spans="3:16" ht="14.7" thickBot="1">
      <c r="C185" s="75" t="s">
        <v>83</v>
      </c>
      <c r="D185" s="105"/>
      <c r="E185" s="117">
        <f ca="1">SUMIF($G$10:$L$159,C185,$H$10:$H$159)</f>
        <v>0</v>
      </c>
      <c r="F185" s="107">
        <f ca="1">SUMIF($G$10:$I$159,C185,$I$10:$I$159)</f>
        <v>0</v>
      </c>
      <c r="G185" s="118">
        <f ca="1">IFERROR(E185/F185,0)</f>
        <v>0</v>
      </c>
      <c r="J185" t="s">
        <v>77</v>
      </c>
      <c r="L185" s="673">
        <f>SUM('1. Portfolio Schedule'!L11:L160)</f>
        <v>0</v>
      </c>
      <c r="M185" s="674"/>
      <c r="N185" s="671">
        <f>K161</f>
        <v>0</v>
      </c>
      <c r="O185" s="672"/>
      <c r="P185" s="436" t="b">
        <f>L185=N185</f>
        <v>1</v>
      </c>
    </row>
    <row r="186" spans="3:16" ht="14.7" thickBot="1">
      <c r="C186" s="109" t="s">
        <v>84</v>
      </c>
      <c r="D186" s="110"/>
      <c r="E186" s="111">
        <f ca="1">SUM(E184:E185)</f>
        <v>0</v>
      </c>
      <c r="F186" s="112">
        <f ca="1">SUM(F184:F185)</f>
        <v>0</v>
      </c>
      <c r="G186" s="113">
        <f ca="1">IFERROR(E186/F186,0)</f>
        <v>0</v>
      </c>
      <c r="J186" t="s">
        <v>292</v>
      </c>
      <c r="L186" s="675">
        <f>SUM('1. Portfolio Schedule'!M11:M160)</f>
        <v>0</v>
      </c>
      <c r="M186" s="676"/>
      <c r="N186" s="677">
        <f>L161</f>
        <v>0</v>
      </c>
      <c r="O186" s="678"/>
      <c r="P186" s="437" t="b">
        <f>L186=N186</f>
        <v>1</v>
      </c>
    </row>
    <row r="187" spans="3:16" ht="14.7" thickBot="1">
      <c r="F187" s="115" t="b">
        <f ca="1">E186=H161</f>
        <v>1</v>
      </c>
      <c r="G187" s="116" t="b">
        <f ca="1">F186=I161</f>
        <v>1</v>
      </c>
    </row>
    <row r="193" spans="3:13">
      <c r="C193" s="119" t="s">
        <v>85</v>
      </c>
      <c r="D193" s="119"/>
    </row>
    <row r="194" spans="3:13" ht="28.8">
      <c r="C194" s="120" t="s">
        <v>50</v>
      </c>
      <c r="D194" s="120"/>
      <c r="E194" s="120" t="s">
        <v>52</v>
      </c>
      <c r="F194" s="120" t="s">
        <v>86</v>
      </c>
      <c r="G194" s="120"/>
      <c r="H194" s="120" t="s">
        <v>87</v>
      </c>
      <c r="I194" s="685" t="s">
        <v>76</v>
      </c>
      <c r="J194" s="686"/>
      <c r="K194" s="120" t="s">
        <v>88</v>
      </c>
      <c r="L194" s="120"/>
      <c r="M194" s="120" t="s">
        <v>89</v>
      </c>
    </row>
    <row r="195" spans="3:13">
      <c r="C195" t="s">
        <v>40</v>
      </c>
      <c r="E195" t="s">
        <v>82</v>
      </c>
      <c r="F195" t="s">
        <v>90</v>
      </c>
      <c r="H195" s="14">
        <v>5.5E-2</v>
      </c>
      <c r="I195" t="s">
        <v>40</v>
      </c>
      <c r="K195" s="14">
        <v>6.0000000000000001E-3</v>
      </c>
      <c r="M195" s="14">
        <v>1.4999999999999999E-2</v>
      </c>
    </row>
    <row r="196" spans="3:13">
      <c r="C196" t="s">
        <v>81</v>
      </c>
      <c r="E196" t="s">
        <v>83</v>
      </c>
      <c r="F196" t="s">
        <v>91</v>
      </c>
      <c r="I196" t="s">
        <v>81</v>
      </c>
    </row>
    <row r="197" spans="3:13">
      <c r="I197" t="s">
        <v>92</v>
      </c>
    </row>
    <row r="198" spans="3:13">
      <c r="I198" t="s">
        <v>93</v>
      </c>
    </row>
    <row r="199" spans="3:13">
      <c r="I199" t="s">
        <v>83</v>
      </c>
    </row>
    <row r="202" spans="3:13" ht="14.7" thickBot="1">
      <c r="C202" t="s">
        <v>94</v>
      </c>
    </row>
    <row r="203" spans="3:13" ht="14.7" thickBot="1">
      <c r="C203" s="121">
        <v>0.02</v>
      </c>
      <c r="D203" s="122"/>
    </row>
    <row r="204" spans="3:13">
      <c r="J204" s="123"/>
    </row>
    <row r="205" spans="3:13">
      <c r="J205" s="123"/>
    </row>
    <row r="211" spans="3:14">
      <c r="C211" s="119"/>
      <c r="J211" s="123"/>
    </row>
    <row r="212" spans="3:14">
      <c r="C212" s="419"/>
      <c r="D212" s="419"/>
      <c r="E212" s="419"/>
      <c r="F212" s="419"/>
      <c r="G212" s="419"/>
      <c r="H212" s="419"/>
      <c r="I212" s="419"/>
      <c r="J212" s="420"/>
      <c r="K212" s="419"/>
      <c r="L212" s="419"/>
      <c r="M212" s="419"/>
      <c r="N212" s="419"/>
    </row>
    <row r="213" spans="3:14">
      <c r="C213" s="190"/>
      <c r="D213" s="190"/>
      <c r="E213" s="190"/>
      <c r="F213" s="190"/>
      <c r="G213" s="190"/>
      <c r="H213" s="194"/>
      <c r="I213" s="476"/>
      <c r="J213" s="476"/>
      <c r="K213" s="477"/>
      <c r="L213" s="478"/>
      <c r="M213" s="478"/>
      <c r="N213" s="194"/>
    </row>
  </sheetData>
  <autoFilter ref="B9:O159" xr:uid="{00000000-0009-0000-0000-000005000000}"/>
  <mergeCells count="21">
    <mergeCell ref="AL8:AQ8"/>
    <mergeCell ref="U164:Y164"/>
    <mergeCell ref="I194:J194"/>
    <mergeCell ref="C8:L8"/>
    <mergeCell ref="M8:O8"/>
    <mergeCell ref="Q8:S8"/>
    <mergeCell ref="U8:Y8"/>
    <mergeCell ref="AA8:AF8"/>
    <mergeCell ref="AH8:AJ8"/>
    <mergeCell ref="I173:I174"/>
    <mergeCell ref="J173:J174"/>
    <mergeCell ref="L182:M182"/>
    <mergeCell ref="N182:O182"/>
    <mergeCell ref="L183:M183"/>
    <mergeCell ref="N183:O183"/>
    <mergeCell ref="L184:M184"/>
    <mergeCell ref="N184:O184"/>
    <mergeCell ref="L185:M185"/>
    <mergeCell ref="N185:O185"/>
    <mergeCell ref="L186:M186"/>
    <mergeCell ref="N186:O186"/>
  </mergeCells>
  <conditionalFormatting sqref="K165:K166">
    <cfRule type="cellIs" dxfId="46" priority="15" operator="equal">
      <formula>"FAIL"</formula>
    </cfRule>
    <cfRule type="cellIs" dxfId="45" priority="16" operator="equal">
      <formula>"PASS"</formula>
    </cfRule>
  </conditionalFormatting>
  <conditionalFormatting sqref="K170:K171">
    <cfRule type="cellIs" dxfId="44" priority="11" operator="equal">
      <formula>"FAIL"</formula>
    </cfRule>
    <cfRule type="cellIs" dxfId="43" priority="12" operator="equal">
      <formula>"PASS"</formula>
    </cfRule>
  </conditionalFormatting>
  <conditionalFormatting sqref="K177:K179">
    <cfRule type="cellIs" dxfId="42" priority="1" operator="equal">
      <formula>"FAIL"</formula>
    </cfRule>
    <cfRule type="cellIs" dxfId="41" priority="2" operator="equal">
      <formula>"PASS"</formula>
    </cfRule>
  </conditionalFormatting>
  <conditionalFormatting sqref="O10:O159">
    <cfRule type="cellIs" dxfId="40" priority="9" operator="equal">
      <formula>"FAIL"</formula>
    </cfRule>
    <cfRule type="cellIs" dxfId="39" priority="10" operator="equal">
      <formula>"PASS"</formula>
    </cfRule>
  </conditionalFormatting>
  <conditionalFormatting sqref="O161">
    <cfRule type="cellIs" dxfId="38" priority="17" operator="equal">
      <formula>"FAIL"</formula>
    </cfRule>
    <cfRule type="cellIs" dxfId="37" priority="18" operator="equal">
      <formula>"PASS"</formula>
    </cfRule>
  </conditionalFormatting>
  <conditionalFormatting sqref="AA10:AF159">
    <cfRule type="cellIs" dxfId="36" priority="13" operator="lessThan">
      <formula>1.2499</formula>
    </cfRule>
    <cfRule type="cellIs" dxfId="35" priority="14" operator="greaterThanOrEqual">
      <formula>1.25</formula>
    </cfRule>
  </conditionalFormatting>
  <conditionalFormatting sqref="AM10:AR159">
    <cfRule type="cellIs" dxfId="34" priority="3" operator="lessThan">
      <formula>1.2499</formula>
    </cfRule>
    <cfRule type="cellIs" dxfId="33" priority="4" operator="greaterThanOrEqual">
      <formula>1.25</formula>
    </cfRule>
  </conditionalFormatting>
  <dataValidations count="2">
    <dataValidation type="list" allowBlank="1" showInputMessage="1" showErrorMessage="1" sqref="P10:P159" xr:uid="{00000000-0002-0000-0500-000000000000}">
      <formula1>$AZ$5:$AZ$6</formula1>
    </dataValidation>
    <dataValidation type="list" showInputMessage="1" showErrorMessage="1" sqref="A18:A159" xr:uid="{00000000-0002-0000-0500-000001000000}">
      <formula1>$A$9</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53F5B"/>
  </sheetPr>
  <dimension ref="B1:AO170"/>
  <sheetViews>
    <sheetView showGridLines="0" workbookViewId="0">
      <pane ySplit="13" topLeftCell="A14" activePane="bottomLeft" state="frozen"/>
      <selection pane="bottomLeft" activeCell="N15" sqref="N15"/>
    </sheetView>
  </sheetViews>
  <sheetFormatPr defaultRowHeight="14.4"/>
  <cols>
    <col min="1" max="1" width="0.83984375" customWidth="1"/>
    <col min="2" max="2" width="4.41796875" customWidth="1"/>
    <col min="3" max="3" width="7.68359375" customWidth="1"/>
    <col min="4" max="4" width="8" customWidth="1"/>
    <col min="6" max="6" width="10.68359375" customWidth="1"/>
    <col min="7" max="7" width="10.41796875" customWidth="1"/>
    <col min="9" max="9" width="23.26171875" bestFit="1" customWidth="1"/>
    <col min="10" max="10" width="18.83984375" customWidth="1"/>
    <col min="11" max="11" width="7.83984375" customWidth="1"/>
    <col min="12" max="12" width="11.26171875" customWidth="1"/>
    <col min="13" max="13" width="11.15625" customWidth="1"/>
    <col min="14" max="14" width="23.26171875" bestFit="1" customWidth="1"/>
    <col min="15" max="15" width="19" customWidth="1"/>
    <col min="16" max="16" width="7.83984375" customWidth="1"/>
    <col min="17" max="17" width="11.26171875" customWidth="1"/>
    <col min="18" max="18" width="10.68359375" customWidth="1"/>
    <col min="19" max="19" width="10.26171875" customWidth="1"/>
    <col min="20" max="20" width="4.15625" customWidth="1"/>
  </cols>
  <sheetData>
    <row r="1" spans="2:41" ht="14.7" thickTop="1">
      <c r="C1" s="705" t="s">
        <v>136</v>
      </c>
      <c r="D1" s="705"/>
      <c r="E1" s="708"/>
      <c r="F1" s="711"/>
      <c r="G1" s="712"/>
      <c r="H1" s="712"/>
      <c r="I1" s="712"/>
      <c r="J1" s="713"/>
      <c r="L1" s="119"/>
      <c r="M1" s="172"/>
      <c r="N1" s="173"/>
      <c r="O1" s="173"/>
      <c r="P1" s="173"/>
      <c r="T1" s="119" t="s">
        <v>137</v>
      </c>
    </row>
    <row r="2" spans="2:41" ht="15.6">
      <c r="C2" s="706"/>
      <c r="D2" s="706"/>
      <c r="E2" s="709"/>
      <c r="F2" s="714"/>
      <c r="G2" s="715"/>
      <c r="H2" s="715"/>
      <c r="I2" s="715"/>
      <c r="J2" s="716"/>
      <c r="L2" s="174"/>
    </row>
    <row r="3" spans="2:41" ht="15.9" thickBot="1">
      <c r="C3" s="707"/>
      <c r="D3" s="707"/>
      <c r="E3" s="710"/>
      <c r="F3" s="717"/>
      <c r="G3" s="718"/>
      <c r="H3" s="718"/>
      <c r="I3" s="718"/>
      <c r="J3" s="719"/>
      <c r="L3" s="175"/>
    </row>
    <row r="4" spans="2:41" ht="15.75" customHeight="1" thickTop="1" thickBot="1">
      <c r="C4" s="176" t="s">
        <v>138</v>
      </c>
      <c r="D4" s="177"/>
      <c r="E4" s="178"/>
      <c r="F4" s="179" t="s">
        <v>139</v>
      </c>
      <c r="G4" s="180"/>
      <c r="H4" s="181"/>
      <c r="I4" s="190" t="s">
        <v>144</v>
      </c>
      <c r="J4" s="191" t="e">
        <f>IF(E11&gt;J6,J6-E11,"None")</f>
        <v>#DIV/0!</v>
      </c>
      <c r="M4" s="172"/>
      <c r="N4" s="190" t="s">
        <v>145</v>
      </c>
      <c r="O4" s="191" t="e">
        <f>IF(H11&gt;O6,O6-H11,"None")</f>
        <v>#DIV/0!</v>
      </c>
      <c r="AG4" s="182" t="s">
        <v>140</v>
      </c>
      <c r="AH4" s="183"/>
      <c r="AI4" s="183"/>
      <c r="AJ4" s="183" t="s">
        <v>141</v>
      </c>
      <c r="AK4" s="183"/>
      <c r="AL4" s="183" t="s">
        <v>142</v>
      </c>
      <c r="AM4" s="183"/>
      <c r="AN4" s="183" t="s">
        <v>143</v>
      </c>
      <c r="AO4" s="184"/>
    </row>
    <row r="5" spans="2:41" ht="15.75" customHeight="1" thickTop="1" thickBot="1">
      <c r="B5" s="185">
        <v>0.05</v>
      </c>
      <c r="C5" s="186" t="s">
        <v>95</v>
      </c>
      <c r="D5" s="187">
        <f>COUNTIF($L$14:$L$254,C5)</f>
        <v>0</v>
      </c>
      <c r="E5" s="188" t="e">
        <f>D5/SUM($D$5:$D$10)</f>
        <v>#DIV/0!</v>
      </c>
      <c r="F5" s="186" t="s">
        <v>95</v>
      </c>
      <c r="G5" s="189">
        <f>COUNTIF($Q$14:$Q$254,F5)</f>
        <v>0</v>
      </c>
      <c r="H5" s="188" t="e">
        <f>G5/SUM($G$5:$G$10)</f>
        <v>#DIV/0!</v>
      </c>
      <c r="I5" s="190" t="s">
        <v>147</v>
      </c>
      <c r="J5" s="194" t="e">
        <f>E11</f>
        <v>#DIV/0!</v>
      </c>
      <c r="N5" s="190" t="s">
        <v>147</v>
      </c>
      <c r="O5" s="191" t="e">
        <f>H11</f>
        <v>#DIV/0!</v>
      </c>
      <c r="P5" s="172"/>
      <c r="AG5" s="192" t="s">
        <v>146</v>
      </c>
      <c r="AJ5">
        <v>0</v>
      </c>
      <c r="AK5">
        <v>10</v>
      </c>
      <c r="AL5">
        <v>0.5</v>
      </c>
      <c r="AN5">
        <f>V8</f>
        <v>0</v>
      </c>
      <c r="AO5" s="193">
        <f>VLOOKUP(AN5,AJ5:AL7,3, TRUE)</f>
        <v>0.5</v>
      </c>
    </row>
    <row r="6" spans="2:41" ht="15.75" customHeight="1" thickTop="1" thickBot="1">
      <c r="B6" s="185">
        <v>0.1</v>
      </c>
      <c r="C6" s="186" t="s">
        <v>96</v>
      </c>
      <c r="D6" s="187">
        <f t="shared" ref="D6:D10" si="0">COUNTIF($L$14:$L$254,C6)</f>
        <v>0</v>
      </c>
      <c r="E6" s="188" t="e">
        <f t="shared" ref="E6:E10" si="1">D6/SUM($D$5:$D$10)</f>
        <v>#DIV/0!</v>
      </c>
      <c r="F6" s="186" t="s">
        <v>96</v>
      </c>
      <c r="G6" s="189">
        <f>COUNTIF($Q$14:$Q$254,F6)</f>
        <v>0</v>
      </c>
      <c r="H6" s="188" t="e">
        <f t="shared" ref="H6:H10" si="2">G6/SUM($G$5:$G$10)</f>
        <v>#DIV/0!</v>
      </c>
      <c r="I6" s="190" t="s">
        <v>150</v>
      </c>
      <c r="J6" s="191" t="e">
        <f>J7/I8</f>
        <v>#DIV/0!</v>
      </c>
      <c r="N6" s="190" t="s">
        <v>150</v>
      </c>
      <c r="O6" s="191" t="e">
        <f>O7/N8</f>
        <v>#DIV/0!</v>
      </c>
      <c r="P6" s="172"/>
      <c r="Q6" s="172"/>
      <c r="R6" s="172"/>
      <c r="S6" s="172"/>
      <c r="AG6" s="192" t="s">
        <v>148</v>
      </c>
      <c r="AJ6">
        <v>11</v>
      </c>
      <c r="AK6">
        <v>19</v>
      </c>
      <c r="AL6">
        <v>0.4</v>
      </c>
      <c r="AN6" t="s">
        <v>149</v>
      </c>
      <c r="AO6" s="193">
        <f>+AN5*AO5</f>
        <v>0</v>
      </c>
    </row>
    <row r="7" spans="2:41" ht="15.75" customHeight="1" thickTop="1" thickBot="1">
      <c r="B7" s="185">
        <v>0.15</v>
      </c>
      <c r="C7" s="186" t="s">
        <v>97</v>
      </c>
      <c r="D7" s="187">
        <f t="shared" si="0"/>
        <v>0</v>
      </c>
      <c r="E7" s="188" t="e">
        <f t="shared" si="1"/>
        <v>#DIV/0!</v>
      </c>
      <c r="F7" s="186" t="s">
        <v>97</v>
      </c>
      <c r="G7" s="189">
        <f t="shared" ref="G7:G10" si="3">COUNTIF($Q$14:$Q$254,F7)</f>
        <v>0</v>
      </c>
      <c r="H7" s="188" t="e">
        <f t="shared" si="2"/>
        <v>#DIV/0!</v>
      </c>
      <c r="I7" s="196" t="s">
        <v>239</v>
      </c>
      <c r="J7" s="197">
        <f>J8-I8</f>
        <v>0</v>
      </c>
      <c r="K7" s="198"/>
      <c r="L7" s="198"/>
      <c r="M7" s="198"/>
      <c r="N7" s="196" t="s">
        <v>152</v>
      </c>
      <c r="O7" s="197">
        <f>O8-N8</f>
        <v>0</v>
      </c>
      <c r="P7" s="125"/>
      <c r="Q7" s="125"/>
      <c r="R7" s="125"/>
      <c r="S7" s="172"/>
      <c r="T7" s="195"/>
      <c r="AG7" s="192" t="s">
        <v>151</v>
      </c>
      <c r="AJ7">
        <v>20</v>
      </c>
      <c r="AK7">
        <v>999</v>
      </c>
      <c r="AL7">
        <v>0.3</v>
      </c>
      <c r="AO7" s="193"/>
    </row>
    <row r="8" spans="2:41" ht="15.75" customHeight="1" thickTop="1">
      <c r="C8" s="186" t="s">
        <v>98</v>
      </c>
      <c r="D8" s="187">
        <f t="shared" si="0"/>
        <v>0</v>
      </c>
      <c r="E8" s="188" t="e">
        <f t="shared" si="1"/>
        <v>#DIV/0!</v>
      </c>
      <c r="F8" s="186" t="s">
        <v>98</v>
      </c>
      <c r="G8" s="189">
        <f t="shared" si="3"/>
        <v>0</v>
      </c>
      <c r="H8" s="188" t="e">
        <f t="shared" si="2"/>
        <v>#DIV/0!</v>
      </c>
      <c r="I8" s="197">
        <f>I12-SUM(I9:I11)</f>
        <v>0</v>
      </c>
      <c r="J8" s="197">
        <f>J12-SUM(J9:J11)</f>
        <v>0</v>
      </c>
      <c r="K8" s="198"/>
      <c r="L8" s="198"/>
      <c r="M8" s="198"/>
      <c r="N8" s="197">
        <f>N12-SUM(N9:N11)</f>
        <v>0</v>
      </c>
      <c r="O8" s="197">
        <f>O12-SUM(O9:O11)</f>
        <v>0</v>
      </c>
      <c r="P8" s="382"/>
      <c r="Q8" s="125"/>
      <c r="R8" s="125"/>
      <c r="S8" s="172"/>
      <c r="T8" s="720" t="s">
        <v>153</v>
      </c>
      <c r="U8" s="720"/>
      <c r="V8" s="199">
        <f>SUM('Data Analysis (Client Schedule)'!O165:O166)</f>
        <v>0</v>
      </c>
      <c r="W8" s="721" t="s">
        <v>154</v>
      </c>
      <c r="X8" s="721"/>
      <c r="Y8" s="200">
        <f>ROUNDUP(AO6,0)</f>
        <v>0</v>
      </c>
      <c r="AG8" s="192" t="s">
        <v>155</v>
      </c>
      <c r="AO8" s="193"/>
    </row>
    <row r="9" spans="2:41" ht="15.75" customHeight="1">
      <c r="C9" s="186" t="s">
        <v>99</v>
      </c>
      <c r="D9" s="187">
        <f t="shared" si="0"/>
        <v>0</v>
      </c>
      <c r="E9" s="188" t="e">
        <f t="shared" si="1"/>
        <v>#DIV/0!</v>
      </c>
      <c r="F9" s="186" t="s">
        <v>99</v>
      </c>
      <c r="G9" s="189">
        <f t="shared" si="3"/>
        <v>0</v>
      </c>
      <c r="H9" s="188" t="e">
        <f t="shared" si="2"/>
        <v>#DIV/0!</v>
      </c>
      <c r="I9" s="196">
        <f>SUMIFS(I14:I254,$B$14:$B$254,"AVM",L14:L254,"D")</f>
        <v>0</v>
      </c>
      <c r="J9" s="196">
        <f>SUMIFS(J14:J254,$B$14:$B$254,"AVM",L14:L254,"D")</f>
        <v>0</v>
      </c>
      <c r="K9" s="198"/>
      <c r="L9" s="198"/>
      <c r="M9" s="198"/>
      <c r="N9" s="196">
        <f>SUMIFS(N14:N254,$B$14:$B$254,"AVM",Q14:Q254,"D")</f>
        <v>0</v>
      </c>
      <c r="O9" s="196">
        <f>SUMIFS(O14:O254,$B$14:$B$254,"AVM",Q14:Q254,"D")</f>
        <v>0</v>
      </c>
      <c r="P9" s="382"/>
      <c r="Q9" s="125"/>
      <c r="R9" s="125"/>
      <c r="S9" s="172"/>
      <c r="AG9" s="192"/>
      <c r="AO9" s="193"/>
    </row>
    <row r="10" spans="2:41" ht="16.5" customHeight="1" thickBot="1">
      <c r="C10" s="201" t="s">
        <v>156</v>
      </c>
      <c r="D10" s="187">
        <f t="shared" si="0"/>
        <v>0</v>
      </c>
      <c r="E10" s="188" t="e">
        <f t="shared" si="1"/>
        <v>#DIV/0!</v>
      </c>
      <c r="F10" s="201" t="s">
        <v>156</v>
      </c>
      <c r="G10" s="189">
        <f t="shared" si="3"/>
        <v>0</v>
      </c>
      <c r="H10" s="188" t="e">
        <f t="shared" si="2"/>
        <v>#DIV/0!</v>
      </c>
      <c r="I10" s="196">
        <f>SUMIFS(I14:I254,$B$14:$B$254,"AVM",L14:L254,"Uv")</f>
        <v>0</v>
      </c>
      <c r="J10" s="196">
        <f>SUMIFS(J14:J254,$B$14:$B$254,"AVM",L14:L254,"Uv")</f>
        <v>0</v>
      </c>
      <c r="K10" s="198"/>
      <c r="L10" s="198"/>
      <c r="M10" s="198"/>
      <c r="N10" s="196">
        <f>SUMIFS(N14:N254,$B$14:$B$254,"AVM",Q14:Q254,"Uv")</f>
        <v>0</v>
      </c>
      <c r="O10" s="196">
        <f>SUMIFS(O14:O254,$B$14:$B$254,"AVM",Q14:Q254,"Uv")</f>
        <v>0</v>
      </c>
      <c r="P10" s="383"/>
      <c r="Q10" s="172"/>
      <c r="R10" s="172"/>
      <c r="S10" s="172"/>
      <c r="AG10" s="192" t="s">
        <v>157</v>
      </c>
      <c r="AJ10" t="s">
        <v>158</v>
      </c>
      <c r="AO10" s="193"/>
    </row>
    <row r="11" spans="2:41" ht="16.5" customHeight="1" thickTop="1" thickBot="1">
      <c r="C11" s="722" t="s">
        <v>147</v>
      </c>
      <c r="D11" s="722"/>
      <c r="E11" s="185" t="e">
        <f>SUMPRODUCT(B5:B7,D5:D7)/SUM(D5:D7)*-1</f>
        <v>#DIV/0!</v>
      </c>
      <c r="F11" s="722" t="s">
        <v>147</v>
      </c>
      <c r="G11" s="722"/>
      <c r="H11" s="185" t="e">
        <f>SUMPRODUCT(B5:B7,G5:G7)/SUM(G5:G7)*-1</f>
        <v>#DIV/0!</v>
      </c>
      <c r="I11" s="196">
        <f>SUMIFS(I14:I254,$B$14:$B$254,"AVM",L14:L254,"E")</f>
        <v>0</v>
      </c>
      <c r="J11" s="196">
        <f>SUMIFS(J14:J254,$B$14:$B$254,"AVM",L14:L254,"E")</f>
        <v>0</v>
      </c>
      <c r="K11" s="202"/>
      <c r="L11" s="203"/>
      <c r="M11" s="198"/>
      <c r="N11" s="196">
        <f>SUMIFS(N14:N254,$B$14:$B$254,"AVM",Q14:Q254,"E")</f>
        <v>0</v>
      </c>
      <c r="O11" s="196">
        <f>SUMIFS(O14:O254,$B$14:$B$254,"AVM",Q14:Q254,"E")</f>
        <v>0</v>
      </c>
      <c r="P11" s="384"/>
      <c r="Q11" s="204"/>
      <c r="T11" s="54"/>
      <c r="U11" s="54"/>
      <c r="V11" s="54"/>
      <c r="W11" s="54"/>
      <c r="X11" s="54"/>
      <c r="Y11" s="54"/>
      <c r="AG11" s="192" t="s">
        <v>148</v>
      </c>
      <c r="AJ11" s="205">
        <f>ROUNDUP(AO6,0)</f>
        <v>0</v>
      </c>
      <c r="AO11" s="193"/>
    </row>
    <row r="12" spans="2:41" ht="17.25" customHeight="1" thickTop="1" thickBot="1">
      <c r="C12" s="174"/>
      <c r="I12" s="206">
        <f>SUMIF($B$14:$B$163,$B$13,I14:I163)</f>
        <v>0</v>
      </c>
      <c r="J12" s="206">
        <f>SUMIF($B$14:$B$163,$B$13,J14:J163)</f>
        <v>0</v>
      </c>
      <c r="K12" s="207" t="e">
        <f>J12/I12</f>
        <v>#DIV/0!</v>
      </c>
      <c r="L12" s="724" t="s">
        <v>163</v>
      </c>
      <c r="M12" s="725"/>
      <c r="N12" s="206">
        <f>SUMIF($B$14:$B$163,$B$13,N14:N163)</f>
        <v>0</v>
      </c>
      <c r="O12" s="206">
        <f>SUMIF($B$14:$B$163,$B$13,O14:O163)</f>
        <v>0</v>
      </c>
      <c r="P12" s="207" t="e">
        <f>O12/N12</f>
        <v>#DIV/0!</v>
      </c>
      <c r="Q12" s="726" t="s">
        <v>163</v>
      </c>
      <c r="R12" s="727"/>
      <c r="T12" s="208"/>
      <c r="U12" s="208"/>
      <c r="V12" s="208"/>
      <c r="W12" s="208"/>
      <c r="X12" s="208"/>
      <c r="Y12" s="208"/>
      <c r="AG12" s="192" t="s">
        <v>159</v>
      </c>
      <c r="AO12" s="193"/>
    </row>
    <row r="13" spans="2:41" ht="15" thickTop="1" thickBot="1">
      <c r="B13" s="209" t="s">
        <v>48</v>
      </c>
      <c r="C13" s="723" t="s">
        <v>16</v>
      </c>
      <c r="D13" s="723"/>
      <c r="E13" s="723"/>
      <c r="F13" s="209" t="s">
        <v>17</v>
      </c>
      <c r="G13" s="211" t="s">
        <v>100</v>
      </c>
      <c r="H13" s="210"/>
      <c r="I13" s="398" t="s">
        <v>160</v>
      </c>
      <c r="J13" s="399" t="s">
        <v>161</v>
      </c>
      <c r="K13" s="400" t="s">
        <v>162</v>
      </c>
      <c r="L13" s="385" t="s">
        <v>240</v>
      </c>
      <c r="M13" s="386" t="s">
        <v>149</v>
      </c>
      <c r="N13" s="396" t="s">
        <v>164</v>
      </c>
      <c r="O13" s="396" t="s">
        <v>165</v>
      </c>
      <c r="P13" s="397" t="s">
        <v>149</v>
      </c>
      <c r="Q13" s="389" t="s">
        <v>240</v>
      </c>
      <c r="R13" s="390" t="s">
        <v>149</v>
      </c>
      <c r="S13" s="212" t="s">
        <v>166</v>
      </c>
      <c r="T13" s="213"/>
      <c r="U13" s="208"/>
      <c r="V13" s="208"/>
      <c r="W13" s="208"/>
      <c r="X13" s="208"/>
      <c r="Y13" s="208"/>
      <c r="Z13" s="214"/>
      <c r="AG13" s="215"/>
      <c r="AH13" s="216"/>
      <c r="AI13" s="216"/>
      <c r="AJ13" s="216"/>
      <c r="AK13" s="216"/>
      <c r="AL13" s="216"/>
      <c r="AM13" s="216"/>
      <c r="AN13" s="216"/>
      <c r="AO13" s="217"/>
    </row>
    <row r="14" spans="2:41" ht="33" customHeight="1" thickTop="1" thickBot="1">
      <c r="B14" s="150">
        <f>'Data Analysis (Client Schedule)'!A10</f>
        <v>0</v>
      </c>
      <c r="C14" s="704" t="str">
        <f>'Data Analysis (Client Schedule)'!E10</f>
        <v/>
      </c>
      <c r="D14" s="704"/>
      <c r="E14" s="704"/>
      <c r="F14" s="150" t="str">
        <f>'Data Analysis (Client Schedule)'!F10</f>
        <v/>
      </c>
      <c r="G14" s="251" t="str">
        <f>'Data Analysis (Client Schedule)'!D10</f>
        <v/>
      </c>
      <c r="H14" s="218"/>
      <c r="I14" s="401" t="str">
        <f>'Data Analysis (Client Schedule)'!I10</f>
        <v/>
      </c>
      <c r="J14" s="402"/>
      <c r="K14" s="403" t="e">
        <f>J14/I14</f>
        <v>#VALUE!</v>
      </c>
      <c r="L14" s="387" t="str">
        <f>IF(M14&lt;0.01%,"0",IF(M14&lt;5.01%,"A",IF(M14&lt;10.01%,"B",IF(M14&lt;15.01%,"C",IF(M14&lt;20.01%,"D",IF(M14&lt;25.01%,"E",IF(M14&gt;25%,"Uv","0")))))))</f>
        <v>0</v>
      </c>
      <c r="M14" s="388"/>
      <c r="N14" s="393" t="str">
        <f>'Data Analysis (Client Schedule)'!K10</f>
        <v/>
      </c>
      <c r="O14" s="394"/>
      <c r="P14" s="395" t="e">
        <f t="shared" ref="P14:P77" si="4">O14/N14</f>
        <v>#VALUE!</v>
      </c>
      <c r="Q14" s="391" t="str">
        <f t="shared" ref="Q14:Q77" si="5">IF(R14&lt;0.01%,"0",IF(R14&lt;5.01%,"A",IF(R14&lt;10.01%,"B",IF(R14&lt;15.01%,"C",IF(R14&lt;20.01%,"D",IF(R14&lt;25.01%,"E",IF(R14&gt;25%,"Uv","0")))))))</f>
        <v>0</v>
      </c>
      <c r="R14" s="392"/>
      <c r="S14" s="728"/>
      <c r="T14" s="729"/>
      <c r="U14" s="729"/>
      <c r="V14" s="729"/>
      <c r="W14" s="729"/>
      <c r="X14" s="729"/>
      <c r="Y14" s="729"/>
      <c r="Z14" s="730"/>
    </row>
    <row r="15" spans="2:41" ht="33" customHeight="1" thickTop="1" thickBot="1">
      <c r="B15" s="150">
        <f>'Data Analysis (Client Schedule)'!A11</f>
        <v>0</v>
      </c>
      <c r="C15" s="704" t="str">
        <f>'Data Analysis (Client Schedule)'!E11</f>
        <v/>
      </c>
      <c r="D15" s="704"/>
      <c r="E15" s="704"/>
      <c r="F15" s="150" t="str">
        <f>'Data Analysis (Client Schedule)'!F11</f>
        <v/>
      </c>
      <c r="G15" s="251" t="str">
        <f>'Data Analysis (Client Schedule)'!D11</f>
        <v/>
      </c>
      <c r="H15" s="218"/>
      <c r="I15" s="401" t="str">
        <f>'Data Analysis (Client Schedule)'!I11</f>
        <v/>
      </c>
      <c r="J15" s="402"/>
      <c r="K15" s="403" t="e">
        <f t="shared" ref="K15:K45" si="6">J15/I15</f>
        <v>#VALUE!</v>
      </c>
      <c r="L15" s="387" t="str">
        <f t="shared" ref="L15:L78" si="7">IF(M15&lt;0.01%,"0",IF(M15&lt;5.01%,"A",IF(M15&lt;10.01%,"B",IF(M15&lt;15.01%,"C",IF(M15&lt;20.01%,"D",IF(M15&lt;25.01%,"E",IF(M15&gt;25%,"Uv","0")))))))</f>
        <v>0</v>
      </c>
      <c r="M15" s="388"/>
      <c r="N15" s="393" t="str">
        <f>'Data Analysis (Client Schedule)'!K11</f>
        <v/>
      </c>
      <c r="O15" s="394"/>
      <c r="P15" s="395" t="e">
        <f t="shared" si="4"/>
        <v>#VALUE!</v>
      </c>
      <c r="Q15" s="391" t="str">
        <f t="shared" si="5"/>
        <v>0</v>
      </c>
      <c r="R15" s="392"/>
      <c r="S15" s="728"/>
      <c r="T15" s="729"/>
      <c r="U15" s="729"/>
      <c r="V15" s="729"/>
      <c r="W15" s="729"/>
      <c r="X15" s="729"/>
      <c r="Y15" s="729"/>
      <c r="Z15" s="730"/>
    </row>
    <row r="16" spans="2:41" ht="33" customHeight="1" thickTop="1" thickBot="1">
      <c r="B16" s="150">
        <f>'Data Analysis (Client Schedule)'!A12</f>
        <v>0</v>
      </c>
      <c r="C16" s="704" t="str">
        <f>'Data Analysis (Client Schedule)'!E12</f>
        <v/>
      </c>
      <c r="D16" s="704"/>
      <c r="E16" s="704"/>
      <c r="F16" s="150" t="str">
        <f>'Data Analysis (Client Schedule)'!F12</f>
        <v/>
      </c>
      <c r="G16" s="251" t="str">
        <f>'Data Analysis (Client Schedule)'!D12</f>
        <v/>
      </c>
      <c r="H16" s="218"/>
      <c r="I16" s="401" t="str">
        <f>'Data Analysis (Client Schedule)'!I12</f>
        <v/>
      </c>
      <c r="J16" s="402"/>
      <c r="K16" s="403" t="e">
        <f t="shared" si="6"/>
        <v>#VALUE!</v>
      </c>
      <c r="L16" s="387" t="str">
        <f t="shared" si="7"/>
        <v>0</v>
      </c>
      <c r="M16" s="388"/>
      <c r="N16" s="393" t="str">
        <f>'Data Analysis (Client Schedule)'!K12</f>
        <v/>
      </c>
      <c r="O16" s="394"/>
      <c r="P16" s="395" t="e">
        <f t="shared" si="4"/>
        <v>#VALUE!</v>
      </c>
      <c r="Q16" s="391" t="str">
        <f t="shared" si="5"/>
        <v>0</v>
      </c>
      <c r="R16" s="392"/>
      <c r="S16" s="728"/>
      <c r="T16" s="729"/>
      <c r="U16" s="729"/>
      <c r="V16" s="729"/>
      <c r="W16" s="729"/>
      <c r="X16" s="729"/>
      <c r="Y16" s="729"/>
      <c r="Z16" s="730"/>
    </row>
    <row r="17" spans="2:26" ht="33" customHeight="1" thickTop="1" thickBot="1">
      <c r="B17" s="150">
        <f>'Data Analysis (Client Schedule)'!A13</f>
        <v>0</v>
      </c>
      <c r="C17" s="704" t="str">
        <f>'Data Analysis (Client Schedule)'!E13</f>
        <v/>
      </c>
      <c r="D17" s="704"/>
      <c r="E17" s="704"/>
      <c r="F17" s="150" t="str">
        <f>'Data Analysis (Client Schedule)'!F13</f>
        <v/>
      </c>
      <c r="G17" s="251" t="str">
        <f>'Data Analysis (Client Schedule)'!D13</f>
        <v/>
      </c>
      <c r="H17" s="218"/>
      <c r="I17" s="401" t="str">
        <f>'Data Analysis (Client Schedule)'!I13</f>
        <v/>
      </c>
      <c r="J17" s="402"/>
      <c r="K17" s="403" t="e">
        <f t="shared" si="6"/>
        <v>#VALUE!</v>
      </c>
      <c r="L17" s="387" t="str">
        <f t="shared" si="7"/>
        <v>0</v>
      </c>
      <c r="M17" s="388"/>
      <c r="N17" s="393" t="str">
        <f>'Data Analysis (Client Schedule)'!K13</f>
        <v/>
      </c>
      <c r="O17" s="394"/>
      <c r="P17" s="395" t="e">
        <f t="shared" si="4"/>
        <v>#VALUE!</v>
      </c>
      <c r="Q17" s="391" t="str">
        <f t="shared" si="5"/>
        <v>0</v>
      </c>
      <c r="R17" s="392"/>
      <c r="S17" s="728"/>
      <c r="T17" s="729"/>
      <c r="U17" s="729"/>
      <c r="V17" s="729"/>
      <c r="W17" s="729"/>
      <c r="X17" s="729"/>
      <c r="Y17" s="729"/>
      <c r="Z17" s="730"/>
    </row>
    <row r="18" spans="2:26" ht="33" customHeight="1" thickTop="1" thickBot="1">
      <c r="B18" s="150">
        <f>'Data Analysis (Client Schedule)'!A14</f>
        <v>0</v>
      </c>
      <c r="C18" s="704" t="str">
        <f>'Data Analysis (Client Schedule)'!E14</f>
        <v/>
      </c>
      <c r="D18" s="704"/>
      <c r="E18" s="704"/>
      <c r="F18" s="150" t="str">
        <f>'Data Analysis (Client Schedule)'!F14</f>
        <v/>
      </c>
      <c r="G18" s="251" t="str">
        <f>'Data Analysis (Client Schedule)'!D14</f>
        <v/>
      </c>
      <c r="H18" s="218"/>
      <c r="I18" s="401" t="str">
        <f>'Data Analysis (Client Schedule)'!I14</f>
        <v/>
      </c>
      <c r="J18" s="402"/>
      <c r="K18" s="403" t="e">
        <f t="shared" si="6"/>
        <v>#VALUE!</v>
      </c>
      <c r="L18" s="387" t="str">
        <f t="shared" si="7"/>
        <v>0</v>
      </c>
      <c r="M18" s="388"/>
      <c r="N18" s="393" t="str">
        <f>'Data Analysis (Client Schedule)'!K14</f>
        <v/>
      </c>
      <c r="O18" s="394"/>
      <c r="P18" s="395" t="e">
        <f t="shared" si="4"/>
        <v>#VALUE!</v>
      </c>
      <c r="Q18" s="391" t="str">
        <f t="shared" si="5"/>
        <v>0</v>
      </c>
      <c r="R18" s="392"/>
      <c r="S18" s="728"/>
      <c r="T18" s="729"/>
      <c r="U18" s="729"/>
      <c r="V18" s="729"/>
      <c r="W18" s="729"/>
      <c r="X18" s="729"/>
      <c r="Y18" s="729"/>
      <c r="Z18" s="730"/>
    </row>
    <row r="19" spans="2:26" ht="33" customHeight="1" thickTop="1" thickBot="1">
      <c r="B19" s="150">
        <f>'Data Analysis (Client Schedule)'!A15</f>
        <v>0</v>
      </c>
      <c r="C19" s="704" t="str">
        <f>'Data Analysis (Client Schedule)'!E15</f>
        <v/>
      </c>
      <c r="D19" s="704"/>
      <c r="E19" s="704"/>
      <c r="F19" s="150" t="str">
        <f>'Data Analysis (Client Schedule)'!F15</f>
        <v/>
      </c>
      <c r="G19" s="251" t="str">
        <f>'Data Analysis (Client Schedule)'!D15</f>
        <v/>
      </c>
      <c r="H19" s="218"/>
      <c r="I19" s="401" t="str">
        <f>'Data Analysis (Client Schedule)'!I15</f>
        <v/>
      </c>
      <c r="J19" s="402"/>
      <c r="K19" s="403" t="e">
        <f t="shared" si="6"/>
        <v>#VALUE!</v>
      </c>
      <c r="L19" s="387" t="str">
        <f t="shared" si="7"/>
        <v>0</v>
      </c>
      <c r="M19" s="388"/>
      <c r="N19" s="393" t="str">
        <f>'Data Analysis (Client Schedule)'!K15</f>
        <v/>
      </c>
      <c r="O19" s="394"/>
      <c r="P19" s="395" t="e">
        <f t="shared" si="4"/>
        <v>#VALUE!</v>
      </c>
      <c r="Q19" s="391" t="str">
        <f t="shared" si="5"/>
        <v>0</v>
      </c>
      <c r="R19" s="392"/>
      <c r="S19" s="728"/>
      <c r="T19" s="729"/>
      <c r="U19" s="729"/>
      <c r="V19" s="729"/>
      <c r="W19" s="729"/>
      <c r="X19" s="729"/>
      <c r="Y19" s="729"/>
      <c r="Z19" s="730"/>
    </row>
    <row r="20" spans="2:26" ht="33" customHeight="1" thickTop="1" thickBot="1">
      <c r="B20" s="150">
        <f>'Data Analysis (Client Schedule)'!A16</f>
        <v>0</v>
      </c>
      <c r="C20" s="704" t="str">
        <f>'Data Analysis (Client Schedule)'!E16</f>
        <v/>
      </c>
      <c r="D20" s="704"/>
      <c r="E20" s="704"/>
      <c r="F20" s="150" t="str">
        <f>'Data Analysis (Client Schedule)'!F16</f>
        <v/>
      </c>
      <c r="G20" s="251" t="str">
        <f>'Data Analysis (Client Schedule)'!D16</f>
        <v/>
      </c>
      <c r="H20" s="218"/>
      <c r="I20" s="401" t="str">
        <f>'Data Analysis (Client Schedule)'!I16</f>
        <v/>
      </c>
      <c r="J20" s="402"/>
      <c r="K20" s="403" t="e">
        <f t="shared" si="6"/>
        <v>#VALUE!</v>
      </c>
      <c r="L20" s="387" t="str">
        <f t="shared" si="7"/>
        <v>0</v>
      </c>
      <c r="M20" s="388"/>
      <c r="N20" s="393" t="str">
        <f>'Data Analysis (Client Schedule)'!K16</f>
        <v/>
      </c>
      <c r="O20" s="394"/>
      <c r="P20" s="395" t="e">
        <f t="shared" si="4"/>
        <v>#VALUE!</v>
      </c>
      <c r="Q20" s="391" t="str">
        <f t="shared" si="5"/>
        <v>0</v>
      </c>
      <c r="R20" s="392"/>
      <c r="S20" s="728"/>
      <c r="T20" s="729"/>
      <c r="U20" s="729"/>
      <c r="V20" s="729"/>
      <c r="W20" s="729"/>
      <c r="X20" s="729"/>
      <c r="Y20" s="729"/>
      <c r="Z20" s="730"/>
    </row>
    <row r="21" spans="2:26" ht="33" customHeight="1" thickTop="1" thickBot="1">
      <c r="B21" s="150">
        <f>'Data Analysis (Client Schedule)'!A17</f>
        <v>0</v>
      </c>
      <c r="C21" s="704" t="str">
        <f>'Data Analysis (Client Schedule)'!E17</f>
        <v/>
      </c>
      <c r="D21" s="704"/>
      <c r="E21" s="704"/>
      <c r="F21" s="150" t="str">
        <f>'Data Analysis (Client Schedule)'!F17</f>
        <v/>
      </c>
      <c r="G21" s="251" t="str">
        <f>'Data Analysis (Client Schedule)'!D17</f>
        <v/>
      </c>
      <c r="H21" s="218"/>
      <c r="I21" s="401" t="str">
        <f>'Data Analysis (Client Schedule)'!I17</f>
        <v/>
      </c>
      <c r="J21" s="402"/>
      <c r="K21" s="403" t="e">
        <f t="shared" si="6"/>
        <v>#VALUE!</v>
      </c>
      <c r="L21" s="387" t="str">
        <f t="shared" si="7"/>
        <v>0</v>
      </c>
      <c r="M21" s="388"/>
      <c r="N21" s="393" t="str">
        <f>'Data Analysis (Client Schedule)'!K17</f>
        <v/>
      </c>
      <c r="O21" s="394"/>
      <c r="P21" s="395" t="e">
        <f t="shared" si="4"/>
        <v>#VALUE!</v>
      </c>
      <c r="Q21" s="391" t="str">
        <f t="shared" si="5"/>
        <v>0</v>
      </c>
      <c r="R21" s="392"/>
      <c r="S21" s="728"/>
      <c r="T21" s="729"/>
      <c r="U21" s="729"/>
      <c r="V21" s="729"/>
      <c r="W21" s="729"/>
      <c r="X21" s="729"/>
      <c r="Y21" s="729"/>
      <c r="Z21" s="730"/>
    </row>
    <row r="22" spans="2:26" ht="33" customHeight="1" thickTop="1" thickBot="1">
      <c r="B22" s="150">
        <f>'Data Analysis (Client Schedule)'!A18</f>
        <v>0</v>
      </c>
      <c r="C22" s="704" t="str">
        <f>'Data Analysis (Client Schedule)'!E18</f>
        <v/>
      </c>
      <c r="D22" s="704"/>
      <c r="E22" s="704"/>
      <c r="F22" s="150" t="str">
        <f>'Data Analysis (Client Schedule)'!F18</f>
        <v/>
      </c>
      <c r="G22" s="251" t="str">
        <f>'Data Analysis (Client Schedule)'!D18</f>
        <v/>
      </c>
      <c r="H22" s="218"/>
      <c r="I22" s="401" t="str">
        <f>'Data Analysis (Client Schedule)'!I18</f>
        <v/>
      </c>
      <c r="J22" s="402"/>
      <c r="K22" s="403" t="e">
        <f t="shared" si="6"/>
        <v>#VALUE!</v>
      </c>
      <c r="L22" s="387" t="str">
        <f t="shared" si="7"/>
        <v>0</v>
      </c>
      <c r="M22" s="388"/>
      <c r="N22" s="393" t="str">
        <f>'Data Analysis (Client Schedule)'!K18</f>
        <v/>
      </c>
      <c r="O22" s="394"/>
      <c r="P22" s="395" t="e">
        <f t="shared" si="4"/>
        <v>#VALUE!</v>
      </c>
      <c r="Q22" s="391" t="str">
        <f t="shared" si="5"/>
        <v>0</v>
      </c>
      <c r="R22" s="392"/>
      <c r="S22" s="728"/>
      <c r="T22" s="729"/>
      <c r="U22" s="729"/>
      <c r="V22" s="729"/>
      <c r="W22" s="729"/>
      <c r="X22" s="729"/>
      <c r="Y22" s="729"/>
      <c r="Z22" s="730"/>
    </row>
    <row r="23" spans="2:26" ht="33" customHeight="1" thickTop="1" thickBot="1">
      <c r="B23" s="150">
        <f>'Data Analysis (Client Schedule)'!A19</f>
        <v>0</v>
      </c>
      <c r="C23" s="704" t="str">
        <f>'Data Analysis (Client Schedule)'!E19</f>
        <v/>
      </c>
      <c r="D23" s="704"/>
      <c r="E23" s="704"/>
      <c r="F23" s="150" t="str">
        <f>'Data Analysis (Client Schedule)'!F19</f>
        <v/>
      </c>
      <c r="G23" s="251" t="str">
        <f>'Data Analysis (Client Schedule)'!D19</f>
        <v/>
      </c>
      <c r="H23" s="218"/>
      <c r="I23" s="401" t="str">
        <f>'Data Analysis (Client Schedule)'!I19</f>
        <v/>
      </c>
      <c r="J23" s="402"/>
      <c r="K23" s="403" t="e">
        <f t="shared" si="6"/>
        <v>#VALUE!</v>
      </c>
      <c r="L23" s="387" t="str">
        <f t="shared" si="7"/>
        <v>0</v>
      </c>
      <c r="M23" s="388"/>
      <c r="N23" s="393" t="str">
        <f>'Data Analysis (Client Schedule)'!K19</f>
        <v/>
      </c>
      <c r="O23" s="394"/>
      <c r="P23" s="395" t="e">
        <f t="shared" si="4"/>
        <v>#VALUE!</v>
      </c>
      <c r="Q23" s="391" t="str">
        <f t="shared" si="5"/>
        <v>0</v>
      </c>
      <c r="R23" s="392"/>
      <c r="S23" s="728"/>
      <c r="T23" s="729"/>
      <c r="U23" s="729"/>
      <c r="V23" s="729"/>
      <c r="W23" s="729"/>
      <c r="X23" s="729"/>
      <c r="Y23" s="729"/>
      <c r="Z23" s="730"/>
    </row>
    <row r="24" spans="2:26" ht="33" customHeight="1" thickTop="1" thickBot="1">
      <c r="B24" s="150">
        <f>'Data Analysis (Client Schedule)'!A20</f>
        <v>0</v>
      </c>
      <c r="C24" s="704" t="str">
        <f>'Data Analysis (Client Schedule)'!E20</f>
        <v/>
      </c>
      <c r="D24" s="704"/>
      <c r="E24" s="704"/>
      <c r="F24" s="150" t="str">
        <f>'Data Analysis (Client Schedule)'!F20</f>
        <v/>
      </c>
      <c r="G24" s="251" t="str">
        <f>'Data Analysis (Client Schedule)'!D20</f>
        <v/>
      </c>
      <c r="H24" s="218"/>
      <c r="I24" s="401" t="str">
        <f>'Data Analysis (Client Schedule)'!I20</f>
        <v/>
      </c>
      <c r="J24" s="402"/>
      <c r="K24" s="403" t="e">
        <f t="shared" si="6"/>
        <v>#VALUE!</v>
      </c>
      <c r="L24" s="387" t="str">
        <f t="shared" si="7"/>
        <v>0</v>
      </c>
      <c r="M24" s="388"/>
      <c r="N24" s="393" t="str">
        <f>'Data Analysis (Client Schedule)'!K20</f>
        <v/>
      </c>
      <c r="O24" s="394"/>
      <c r="P24" s="395" t="e">
        <f t="shared" si="4"/>
        <v>#VALUE!</v>
      </c>
      <c r="Q24" s="391" t="str">
        <f t="shared" si="5"/>
        <v>0</v>
      </c>
      <c r="R24" s="392"/>
      <c r="S24" s="728"/>
      <c r="T24" s="729"/>
      <c r="U24" s="729"/>
      <c r="V24" s="729"/>
      <c r="W24" s="729"/>
      <c r="X24" s="729"/>
      <c r="Y24" s="729"/>
      <c r="Z24" s="730"/>
    </row>
    <row r="25" spans="2:26" ht="33" customHeight="1" thickTop="1" thickBot="1">
      <c r="B25" s="150">
        <f>'Data Analysis (Client Schedule)'!A21</f>
        <v>0</v>
      </c>
      <c r="C25" s="704" t="str">
        <f>'Data Analysis (Client Schedule)'!E21</f>
        <v/>
      </c>
      <c r="D25" s="704"/>
      <c r="E25" s="704"/>
      <c r="F25" s="150" t="str">
        <f>'Data Analysis (Client Schedule)'!F21</f>
        <v/>
      </c>
      <c r="G25" s="251" t="str">
        <f>'Data Analysis (Client Schedule)'!D21</f>
        <v/>
      </c>
      <c r="H25" s="218"/>
      <c r="I25" s="401" t="str">
        <f>'Data Analysis (Client Schedule)'!I21</f>
        <v/>
      </c>
      <c r="J25" s="402"/>
      <c r="K25" s="403" t="e">
        <f t="shared" si="6"/>
        <v>#VALUE!</v>
      </c>
      <c r="L25" s="387" t="str">
        <f t="shared" si="7"/>
        <v>0</v>
      </c>
      <c r="M25" s="388"/>
      <c r="N25" s="393" t="str">
        <f>'Data Analysis (Client Schedule)'!K21</f>
        <v/>
      </c>
      <c r="O25" s="394"/>
      <c r="P25" s="395" t="e">
        <f t="shared" si="4"/>
        <v>#VALUE!</v>
      </c>
      <c r="Q25" s="391" t="str">
        <f t="shared" si="5"/>
        <v>0</v>
      </c>
      <c r="R25" s="392"/>
      <c r="S25" s="728"/>
      <c r="T25" s="729"/>
      <c r="U25" s="729"/>
      <c r="V25" s="729"/>
      <c r="W25" s="729"/>
      <c r="X25" s="729"/>
      <c r="Y25" s="729"/>
      <c r="Z25" s="730"/>
    </row>
    <row r="26" spans="2:26" ht="33" customHeight="1" thickTop="1" thickBot="1">
      <c r="B26" s="150">
        <f>'Data Analysis (Client Schedule)'!A22</f>
        <v>0</v>
      </c>
      <c r="C26" s="704" t="str">
        <f>'Data Analysis (Client Schedule)'!E22</f>
        <v/>
      </c>
      <c r="D26" s="704"/>
      <c r="E26" s="704"/>
      <c r="F26" s="150" t="str">
        <f>'Data Analysis (Client Schedule)'!F22</f>
        <v/>
      </c>
      <c r="G26" s="251" t="str">
        <f>'Data Analysis (Client Schedule)'!D22</f>
        <v/>
      </c>
      <c r="H26" s="218"/>
      <c r="I26" s="401" t="str">
        <f>'Data Analysis (Client Schedule)'!I22</f>
        <v/>
      </c>
      <c r="J26" s="402"/>
      <c r="K26" s="403" t="e">
        <f t="shared" si="6"/>
        <v>#VALUE!</v>
      </c>
      <c r="L26" s="387" t="str">
        <f t="shared" si="7"/>
        <v>0</v>
      </c>
      <c r="M26" s="388"/>
      <c r="N26" s="393" t="str">
        <f>'Data Analysis (Client Schedule)'!K22</f>
        <v/>
      </c>
      <c r="O26" s="394"/>
      <c r="P26" s="395" t="e">
        <f t="shared" si="4"/>
        <v>#VALUE!</v>
      </c>
      <c r="Q26" s="391" t="str">
        <f t="shared" si="5"/>
        <v>0</v>
      </c>
      <c r="R26" s="392"/>
      <c r="S26" s="728"/>
      <c r="T26" s="729"/>
      <c r="U26" s="729"/>
      <c r="V26" s="729"/>
      <c r="W26" s="729"/>
      <c r="X26" s="729"/>
      <c r="Y26" s="729"/>
      <c r="Z26" s="730"/>
    </row>
    <row r="27" spans="2:26" ht="33" customHeight="1" thickTop="1" thickBot="1">
      <c r="B27" s="150">
        <f>'Data Analysis (Client Schedule)'!A23</f>
        <v>0</v>
      </c>
      <c r="C27" s="704" t="str">
        <f>'Data Analysis (Client Schedule)'!E23</f>
        <v/>
      </c>
      <c r="D27" s="704"/>
      <c r="E27" s="704"/>
      <c r="F27" s="150" t="str">
        <f>'Data Analysis (Client Schedule)'!F23</f>
        <v/>
      </c>
      <c r="G27" s="251" t="str">
        <f>'Data Analysis (Client Schedule)'!D23</f>
        <v/>
      </c>
      <c r="H27" s="218"/>
      <c r="I27" s="401" t="str">
        <f>'Data Analysis (Client Schedule)'!I23</f>
        <v/>
      </c>
      <c r="J27" s="402"/>
      <c r="K27" s="403" t="e">
        <f t="shared" si="6"/>
        <v>#VALUE!</v>
      </c>
      <c r="L27" s="387" t="str">
        <f t="shared" si="7"/>
        <v>0</v>
      </c>
      <c r="M27" s="388"/>
      <c r="N27" s="393" t="str">
        <f>'Data Analysis (Client Schedule)'!K23</f>
        <v/>
      </c>
      <c r="O27" s="394"/>
      <c r="P27" s="395" t="e">
        <f t="shared" si="4"/>
        <v>#VALUE!</v>
      </c>
      <c r="Q27" s="391" t="str">
        <f t="shared" si="5"/>
        <v>0</v>
      </c>
      <c r="R27" s="392"/>
      <c r="S27" s="728"/>
      <c r="T27" s="729"/>
      <c r="U27" s="729"/>
      <c r="V27" s="729"/>
      <c r="W27" s="729"/>
      <c r="X27" s="729"/>
      <c r="Y27" s="729"/>
      <c r="Z27" s="730"/>
    </row>
    <row r="28" spans="2:26" ht="33" customHeight="1" thickTop="1" thickBot="1">
      <c r="B28" s="150">
        <f>'Data Analysis (Client Schedule)'!A24</f>
        <v>0</v>
      </c>
      <c r="C28" s="704" t="str">
        <f>'Data Analysis (Client Schedule)'!E24</f>
        <v/>
      </c>
      <c r="D28" s="704"/>
      <c r="E28" s="704"/>
      <c r="F28" s="150" t="str">
        <f>'Data Analysis (Client Schedule)'!F24</f>
        <v/>
      </c>
      <c r="G28" s="251" t="str">
        <f>'Data Analysis (Client Schedule)'!D24</f>
        <v/>
      </c>
      <c r="H28" s="218"/>
      <c r="I28" s="401" t="str">
        <f>'Data Analysis (Client Schedule)'!I24</f>
        <v/>
      </c>
      <c r="J28" s="402"/>
      <c r="K28" s="403" t="e">
        <f t="shared" si="6"/>
        <v>#VALUE!</v>
      </c>
      <c r="L28" s="387" t="str">
        <f t="shared" si="7"/>
        <v>0</v>
      </c>
      <c r="M28" s="388"/>
      <c r="N28" s="393" t="str">
        <f>'Data Analysis (Client Schedule)'!K24</f>
        <v/>
      </c>
      <c r="O28" s="394"/>
      <c r="P28" s="395" t="e">
        <f t="shared" si="4"/>
        <v>#VALUE!</v>
      </c>
      <c r="Q28" s="391" t="str">
        <f t="shared" si="5"/>
        <v>0</v>
      </c>
      <c r="R28" s="392"/>
      <c r="S28" s="728"/>
      <c r="T28" s="729"/>
      <c r="U28" s="729"/>
      <c r="V28" s="729"/>
      <c r="W28" s="729"/>
      <c r="X28" s="729"/>
      <c r="Y28" s="729"/>
      <c r="Z28" s="730"/>
    </row>
    <row r="29" spans="2:26" ht="33" customHeight="1" thickTop="1" thickBot="1">
      <c r="B29" s="150">
        <f>'Data Analysis (Client Schedule)'!A25</f>
        <v>0</v>
      </c>
      <c r="C29" s="704" t="str">
        <f>'Data Analysis (Client Schedule)'!E25</f>
        <v/>
      </c>
      <c r="D29" s="704"/>
      <c r="E29" s="704"/>
      <c r="F29" s="150" t="str">
        <f>'Data Analysis (Client Schedule)'!F25</f>
        <v/>
      </c>
      <c r="G29" s="251" t="str">
        <f>'Data Analysis (Client Schedule)'!D25</f>
        <v/>
      </c>
      <c r="H29" s="218"/>
      <c r="I29" s="401" t="str">
        <f>'Data Analysis (Client Schedule)'!I25</f>
        <v/>
      </c>
      <c r="J29" s="402"/>
      <c r="K29" s="403" t="e">
        <f t="shared" si="6"/>
        <v>#VALUE!</v>
      </c>
      <c r="L29" s="387" t="str">
        <f t="shared" si="7"/>
        <v>0</v>
      </c>
      <c r="M29" s="388"/>
      <c r="N29" s="393" t="str">
        <f>'Data Analysis (Client Schedule)'!K25</f>
        <v/>
      </c>
      <c r="O29" s="394"/>
      <c r="P29" s="395" t="e">
        <f t="shared" si="4"/>
        <v>#VALUE!</v>
      </c>
      <c r="Q29" s="391" t="str">
        <f t="shared" si="5"/>
        <v>0</v>
      </c>
      <c r="R29" s="392"/>
      <c r="S29" s="728"/>
      <c r="T29" s="729"/>
      <c r="U29" s="729"/>
      <c r="V29" s="729"/>
      <c r="W29" s="729"/>
      <c r="X29" s="729"/>
      <c r="Y29" s="729"/>
      <c r="Z29" s="730"/>
    </row>
    <row r="30" spans="2:26" ht="33" customHeight="1" thickTop="1" thickBot="1">
      <c r="B30" s="150">
        <f>'Data Analysis (Client Schedule)'!A26</f>
        <v>0</v>
      </c>
      <c r="C30" s="704" t="str">
        <f>'Data Analysis (Client Schedule)'!E26</f>
        <v/>
      </c>
      <c r="D30" s="704"/>
      <c r="E30" s="704"/>
      <c r="F30" s="150" t="str">
        <f>'Data Analysis (Client Schedule)'!F26</f>
        <v/>
      </c>
      <c r="G30" s="251" t="str">
        <f>'Data Analysis (Client Schedule)'!D26</f>
        <v/>
      </c>
      <c r="H30" s="218"/>
      <c r="I30" s="401" t="str">
        <f>'Data Analysis (Client Schedule)'!I26</f>
        <v/>
      </c>
      <c r="J30" s="402"/>
      <c r="K30" s="403" t="e">
        <f t="shared" si="6"/>
        <v>#VALUE!</v>
      </c>
      <c r="L30" s="387" t="str">
        <f t="shared" si="7"/>
        <v>0</v>
      </c>
      <c r="M30" s="388"/>
      <c r="N30" s="393" t="str">
        <f>'Data Analysis (Client Schedule)'!K26</f>
        <v/>
      </c>
      <c r="O30" s="394"/>
      <c r="P30" s="395" t="e">
        <f t="shared" si="4"/>
        <v>#VALUE!</v>
      </c>
      <c r="Q30" s="391" t="str">
        <f t="shared" si="5"/>
        <v>0</v>
      </c>
      <c r="R30" s="392"/>
      <c r="S30" s="728"/>
      <c r="T30" s="729"/>
      <c r="U30" s="729"/>
      <c r="V30" s="729"/>
      <c r="W30" s="729"/>
      <c r="X30" s="729"/>
      <c r="Y30" s="729"/>
      <c r="Z30" s="730"/>
    </row>
    <row r="31" spans="2:26" ht="33" customHeight="1" thickTop="1" thickBot="1">
      <c r="B31" s="150">
        <f>'Data Analysis (Client Schedule)'!A27</f>
        <v>0</v>
      </c>
      <c r="C31" s="704" t="str">
        <f>'Data Analysis (Client Schedule)'!E27</f>
        <v/>
      </c>
      <c r="D31" s="704"/>
      <c r="E31" s="704"/>
      <c r="F31" s="150" t="str">
        <f>'Data Analysis (Client Schedule)'!F27</f>
        <v/>
      </c>
      <c r="G31" s="251" t="str">
        <f>'Data Analysis (Client Schedule)'!D27</f>
        <v/>
      </c>
      <c r="H31" s="218"/>
      <c r="I31" s="401" t="str">
        <f>'Data Analysis (Client Schedule)'!I27</f>
        <v/>
      </c>
      <c r="J31" s="402"/>
      <c r="K31" s="403" t="e">
        <f t="shared" si="6"/>
        <v>#VALUE!</v>
      </c>
      <c r="L31" s="387" t="str">
        <f t="shared" si="7"/>
        <v>0</v>
      </c>
      <c r="M31" s="388"/>
      <c r="N31" s="393" t="str">
        <f>'Data Analysis (Client Schedule)'!K27</f>
        <v/>
      </c>
      <c r="O31" s="394"/>
      <c r="P31" s="395" t="e">
        <f t="shared" si="4"/>
        <v>#VALUE!</v>
      </c>
      <c r="Q31" s="391" t="str">
        <f t="shared" si="5"/>
        <v>0</v>
      </c>
      <c r="R31" s="392"/>
      <c r="S31" s="728"/>
      <c r="T31" s="729"/>
      <c r="U31" s="729"/>
      <c r="V31" s="729"/>
      <c r="W31" s="729"/>
      <c r="X31" s="729"/>
      <c r="Y31" s="729"/>
      <c r="Z31" s="730"/>
    </row>
    <row r="32" spans="2:26" ht="33" customHeight="1" thickTop="1" thickBot="1">
      <c r="B32" s="150">
        <f>'Data Analysis (Client Schedule)'!A28</f>
        <v>0</v>
      </c>
      <c r="C32" s="704" t="str">
        <f>'Data Analysis (Client Schedule)'!E28</f>
        <v/>
      </c>
      <c r="D32" s="704"/>
      <c r="E32" s="704"/>
      <c r="F32" s="150" t="str">
        <f>'Data Analysis (Client Schedule)'!F28</f>
        <v/>
      </c>
      <c r="G32" s="251" t="str">
        <f>'Data Analysis (Client Schedule)'!D28</f>
        <v/>
      </c>
      <c r="H32" s="218"/>
      <c r="I32" s="401" t="str">
        <f>'Data Analysis (Client Schedule)'!I28</f>
        <v/>
      </c>
      <c r="J32" s="402"/>
      <c r="K32" s="403" t="e">
        <f t="shared" si="6"/>
        <v>#VALUE!</v>
      </c>
      <c r="L32" s="387" t="str">
        <f t="shared" si="7"/>
        <v>0</v>
      </c>
      <c r="M32" s="388"/>
      <c r="N32" s="393" t="str">
        <f>'Data Analysis (Client Schedule)'!K28</f>
        <v/>
      </c>
      <c r="O32" s="394"/>
      <c r="P32" s="395" t="e">
        <f t="shared" si="4"/>
        <v>#VALUE!</v>
      </c>
      <c r="Q32" s="391" t="str">
        <f t="shared" si="5"/>
        <v>0</v>
      </c>
      <c r="R32" s="392"/>
      <c r="S32" s="728"/>
      <c r="T32" s="729"/>
      <c r="U32" s="729"/>
      <c r="V32" s="729"/>
      <c r="W32" s="729"/>
      <c r="X32" s="729"/>
      <c r="Y32" s="729"/>
      <c r="Z32" s="730"/>
    </row>
    <row r="33" spans="2:26" ht="33" customHeight="1" thickTop="1" thickBot="1">
      <c r="B33" s="150">
        <f>'Data Analysis (Client Schedule)'!A29</f>
        <v>0</v>
      </c>
      <c r="C33" s="704" t="str">
        <f>'Data Analysis (Client Schedule)'!E29</f>
        <v/>
      </c>
      <c r="D33" s="704"/>
      <c r="E33" s="704"/>
      <c r="F33" s="150" t="str">
        <f>'Data Analysis (Client Schedule)'!F29</f>
        <v/>
      </c>
      <c r="G33" s="251" t="str">
        <f>'Data Analysis (Client Schedule)'!D29</f>
        <v/>
      </c>
      <c r="H33" s="218"/>
      <c r="I33" s="401" t="str">
        <f>'Data Analysis (Client Schedule)'!I29</f>
        <v/>
      </c>
      <c r="J33" s="402"/>
      <c r="K33" s="403" t="e">
        <f t="shared" si="6"/>
        <v>#VALUE!</v>
      </c>
      <c r="L33" s="387" t="str">
        <f t="shared" si="7"/>
        <v>0</v>
      </c>
      <c r="M33" s="388"/>
      <c r="N33" s="393" t="str">
        <f>'Data Analysis (Client Schedule)'!K29</f>
        <v/>
      </c>
      <c r="O33" s="394"/>
      <c r="P33" s="395" t="e">
        <f t="shared" si="4"/>
        <v>#VALUE!</v>
      </c>
      <c r="Q33" s="391" t="str">
        <f t="shared" si="5"/>
        <v>0</v>
      </c>
      <c r="R33" s="392"/>
      <c r="S33" s="728"/>
      <c r="T33" s="729"/>
      <c r="U33" s="729"/>
      <c r="V33" s="729"/>
      <c r="W33" s="729"/>
      <c r="X33" s="729"/>
      <c r="Y33" s="729"/>
      <c r="Z33" s="730"/>
    </row>
    <row r="34" spans="2:26" ht="33" customHeight="1" thickTop="1" thickBot="1">
      <c r="B34" s="150">
        <f>'Data Analysis (Client Schedule)'!A30</f>
        <v>0</v>
      </c>
      <c r="C34" s="704" t="str">
        <f>'Data Analysis (Client Schedule)'!E30</f>
        <v/>
      </c>
      <c r="D34" s="704"/>
      <c r="E34" s="704"/>
      <c r="F34" s="150" t="str">
        <f>'Data Analysis (Client Schedule)'!F30</f>
        <v/>
      </c>
      <c r="G34" s="251" t="str">
        <f>'Data Analysis (Client Schedule)'!D30</f>
        <v/>
      </c>
      <c r="H34" s="218"/>
      <c r="I34" s="401" t="str">
        <f>'Data Analysis (Client Schedule)'!I30</f>
        <v/>
      </c>
      <c r="J34" s="402"/>
      <c r="K34" s="403" t="e">
        <f t="shared" si="6"/>
        <v>#VALUE!</v>
      </c>
      <c r="L34" s="387" t="str">
        <f t="shared" si="7"/>
        <v>0</v>
      </c>
      <c r="M34" s="388"/>
      <c r="N34" s="393" t="str">
        <f>'Data Analysis (Client Schedule)'!K30</f>
        <v/>
      </c>
      <c r="O34" s="394"/>
      <c r="P34" s="395" t="e">
        <f t="shared" si="4"/>
        <v>#VALUE!</v>
      </c>
      <c r="Q34" s="391" t="str">
        <f t="shared" si="5"/>
        <v>0</v>
      </c>
      <c r="R34" s="392"/>
      <c r="S34" s="728"/>
      <c r="T34" s="729"/>
      <c r="U34" s="729"/>
      <c r="V34" s="729"/>
      <c r="W34" s="729"/>
      <c r="X34" s="729"/>
      <c r="Y34" s="729"/>
      <c r="Z34" s="730"/>
    </row>
    <row r="35" spans="2:26" ht="33" customHeight="1" thickTop="1" thickBot="1">
      <c r="B35" s="150">
        <f>'Data Analysis (Client Schedule)'!A31</f>
        <v>0</v>
      </c>
      <c r="C35" s="704" t="str">
        <f>'Data Analysis (Client Schedule)'!E31</f>
        <v/>
      </c>
      <c r="D35" s="704"/>
      <c r="E35" s="704"/>
      <c r="F35" s="150" t="str">
        <f>'Data Analysis (Client Schedule)'!F31</f>
        <v/>
      </c>
      <c r="G35" s="251" t="str">
        <f>'Data Analysis (Client Schedule)'!D31</f>
        <v/>
      </c>
      <c r="H35" s="218"/>
      <c r="I35" s="401" t="str">
        <f>'Data Analysis (Client Schedule)'!I31</f>
        <v/>
      </c>
      <c r="J35" s="402"/>
      <c r="K35" s="403" t="e">
        <f t="shared" si="6"/>
        <v>#VALUE!</v>
      </c>
      <c r="L35" s="387" t="str">
        <f t="shared" si="7"/>
        <v>0</v>
      </c>
      <c r="M35" s="388"/>
      <c r="N35" s="393" t="str">
        <f>'Data Analysis (Client Schedule)'!K31</f>
        <v/>
      </c>
      <c r="O35" s="394"/>
      <c r="P35" s="395" t="e">
        <f t="shared" si="4"/>
        <v>#VALUE!</v>
      </c>
      <c r="Q35" s="391" t="str">
        <f t="shared" si="5"/>
        <v>0</v>
      </c>
      <c r="R35" s="392"/>
      <c r="S35" s="728"/>
      <c r="T35" s="729"/>
      <c r="U35" s="729"/>
      <c r="V35" s="729"/>
      <c r="W35" s="729"/>
      <c r="X35" s="729"/>
      <c r="Y35" s="729"/>
      <c r="Z35" s="730"/>
    </row>
    <row r="36" spans="2:26" ht="33" customHeight="1" thickTop="1" thickBot="1">
      <c r="B36" s="150">
        <f>'Data Analysis (Client Schedule)'!A32</f>
        <v>0</v>
      </c>
      <c r="C36" s="704" t="str">
        <f>'Data Analysis (Client Schedule)'!E32</f>
        <v/>
      </c>
      <c r="D36" s="704"/>
      <c r="E36" s="704"/>
      <c r="F36" s="150" t="str">
        <f>'Data Analysis (Client Schedule)'!F32</f>
        <v/>
      </c>
      <c r="G36" s="251" t="str">
        <f>'Data Analysis (Client Schedule)'!D32</f>
        <v/>
      </c>
      <c r="H36" s="218"/>
      <c r="I36" s="401" t="str">
        <f>'Data Analysis (Client Schedule)'!I32</f>
        <v/>
      </c>
      <c r="J36" s="402"/>
      <c r="K36" s="403" t="e">
        <f t="shared" si="6"/>
        <v>#VALUE!</v>
      </c>
      <c r="L36" s="387" t="str">
        <f t="shared" si="7"/>
        <v>0</v>
      </c>
      <c r="M36" s="388"/>
      <c r="N36" s="393" t="str">
        <f>'Data Analysis (Client Schedule)'!K32</f>
        <v/>
      </c>
      <c r="O36" s="394"/>
      <c r="P36" s="395" t="e">
        <f t="shared" si="4"/>
        <v>#VALUE!</v>
      </c>
      <c r="Q36" s="391" t="str">
        <f t="shared" si="5"/>
        <v>0</v>
      </c>
      <c r="R36" s="392"/>
      <c r="S36" s="728"/>
      <c r="T36" s="729"/>
      <c r="U36" s="729"/>
      <c r="V36" s="729"/>
      <c r="W36" s="729"/>
      <c r="X36" s="729"/>
      <c r="Y36" s="729"/>
      <c r="Z36" s="730"/>
    </row>
    <row r="37" spans="2:26" ht="33" customHeight="1" thickTop="1" thickBot="1">
      <c r="B37" s="150">
        <f>'Data Analysis (Client Schedule)'!A33</f>
        <v>0</v>
      </c>
      <c r="C37" s="704" t="str">
        <f>'Data Analysis (Client Schedule)'!E33</f>
        <v/>
      </c>
      <c r="D37" s="704"/>
      <c r="E37" s="704"/>
      <c r="F37" s="150" t="str">
        <f>'Data Analysis (Client Schedule)'!F33</f>
        <v/>
      </c>
      <c r="G37" s="251" t="str">
        <f>'Data Analysis (Client Schedule)'!D33</f>
        <v/>
      </c>
      <c r="H37" s="218"/>
      <c r="I37" s="401" t="str">
        <f>'Data Analysis (Client Schedule)'!I33</f>
        <v/>
      </c>
      <c r="J37" s="402"/>
      <c r="K37" s="403" t="e">
        <f t="shared" si="6"/>
        <v>#VALUE!</v>
      </c>
      <c r="L37" s="387" t="str">
        <f t="shared" si="7"/>
        <v>0</v>
      </c>
      <c r="M37" s="388"/>
      <c r="N37" s="393" t="str">
        <f>'Data Analysis (Client Schedule)'!K33</f>
        <v/>
      </c>
      <c r="O37" s="394"/>
      <c r="P37" s="395" t="e">
        <f t="shared" si="4"/>
        <v>#VALUE!</v>
      </c>
      <c r="Q37" s="391" t="str">
        <f t="shared" si="5"/>
        <v>0</v>
      </c>
      <c r="R37" s="392"/>
      <c r="S37" s="728"/>
      <c r="T37" s="729"/>
      <c r="U37" s="729"/>
      <c r="V37" s="729"/>
      <c r="W37" s="729"/>
      <c r="X37" s="729"/>
      <c r="Y37" s="729"/>
      <c r="Z37" s="730"/>
    </row>
    <row r="38" spans="2:26" ht="33" customHeight="1" thickTop="1" thickBot="1">
      <c r="B38" s="150">
        <f>'Data Analysis (Client Schedule)'!A34</f>
        <v>0</v>
      </c>
      <c r="C38" s="704" t="str">
        <f>'Data Analysis (Client Schedule)'!E34</f>
        <v/>
      </c>
      <c r="D38" s="704"/>
      <c r="E38" s="704"/>
      <c r="F38" s="150" t="str">
        <f>'Data Analysis (Client Schedule)'!F34</f>
        <v/>
      </c>
      <c r="G38" s="251" t="str">
        <f>'Data Analysis (Client Schedule)'!D34</f>
        <v/>
      </c>
      <c r="H38" s="218"/>
      <c r="I38" s="401" t="str">
        <f>'Data Analysis (Client Schedule)'!I34</f>
        <v/>
      </c>
      <c r="J38" s="402"/>
      <c r="K38" s="403" t="e">
        <f t="shared" si="6"/>
        <v>#VALUE!</v>
      </c>
      <c r="L38" s="387" t="str">
        <f t="shared" si="7"/>
        <v>0</v>
      </c>
      <c r="M38" s="388"/>
      <c r="N38" s="393" t="str">
        <f>'Data Analysis (Client Schedule)'!K34</f>
        <v/>
      </c>
      <c r="O38" s="394"/>
      <c r="P38" s="395" t="e">
        <f t="shared" si="4"/>
        <v>#VALUE!</v>
      </c>
      <c r="Q38" s="391" t="str">
        <f t="shared" si="5"/>
        <v>0</v>
      </c>
      <c r="R38" s="392"/>
      <c r="S38" s="728"/>
      <c r="T38" s="729"/>
      <c r="U38" s="729"/>
      <c r="V38" s="729"/>
      <c r="W38" s="729"/>
      <c r="X38" s="729"/>
      <c r="Y38" s="729"/>
      <c r="Z38" s="730"/>
    </row>
    <row r="39" spans="2:26" ht="33" customHeight="1" thickTop="1" thickBot="1">
      <c r="B39" s="150">
        <f>'Data Analysis (Client Schedule)'!A35</f>
        <v>0</v>
      </c>
      <c r="C39" s="704" t="str">
        <f>'Data Analysis (Client Schedule)'!E35</f>
        <v/>
      </c>
      <c r="D39" s="704"/>
      <c r="E39" s="704"/>
      <c r="F39" s="150" t="str">
        <f>'Data Analysis (Client Schedule)'!F35</f>
        <v/>
      </c>
      <c r="G39" s="251" t="str">
        <f>'Data Analysis (Client Schedule)'!D35</f>
        <v/>
      </c>
      <c r="H39" s="218"/>
      <c r="I39" s="401" t="str">
        <f>'Data Analysis (Client Schedule)'!I35</f>
        <v/>
      </c>
      <c r="J39" s="402"/>
      <c r="K39" s="403" t="e">
        <f t="shared" si="6"/>
        <v>#VALUE!</v>
      </c>
      <c r="L39" s="387" t="str">
        <f t="shared" si="7"/>
        <v>0</v>
      </c>
      <c r="M39" s="388"/>
      <c r="N39" s="393" t="str">
        <f>'Data Analysis (Client Schedule)'!K35</f>
        <v/>
      </c>
      <c r="O39" s="394"/>
      <c r="P39" s="395" t="e">
        <f t="shared" si="4"/>
        <v>#VALUE!</v>
      </c>
      <c r="Q39" s="391" t="str">
        <f t="shared" si="5"/>
        <v>0</v>
      </c>
      <c r="R39" s="392"/>
      <c r="S39" s="728"/>
      <c r="T39" s="729"/>
      <c r="U39" s="729"/>
      <c r="V39" s="729"/>
      <c r="W39" s="729"/>
      <c r="X39" s="729"/>
      <c r="Y39" s="729"/>
      <c r="Z39" s="730"/>
    </row>
    <row r="40" spans="2:26" ht="33" customHeight="1" thickTop="1" thickBot="1">
      <c r="B40" s="150">
        <f>'Data Analysis (Client Schedule)'!A36</f>
        <v>0</v>
      </c>
      <c r="C40" s="704" t="str">
        <f>'Data Analysis (Client Schedule)'!E36</f>
        <v/>
      </c>
      <c r="D40" s="704"/>
      <c r="E40" s="704"/>
      <c r="F40" s="150" t="str">
        <f>'Data Analysis (Client Schedule)'!F36</f>
        <v/>
      </c>
      <c r="G40" s="251" t="str">
        <f>'Data Analysis (Client Schedule)'!D36</f>
        <v/>
      </c>
      <c r="H40" s="218"/>
      <c r="I40" s="401" t="str">
        <f>'Data Analysis (Client Schedule)'!I36</f>
        <v/>
      </c>
      <c r="J40" s="402"/>
      <c r="K40" s="403" t="e">
        <f t="shared" si="6"/>
        <v>#VALUE!</v>
      </c>
      <c r="L40" s="387" t="str">
        <f t="shared" si="7"/>
        <v>0</v>
      </c>
      <c r="M40" s="388"/>
      <c r="N40" s="393" t="str">
        <f>'Data Analysis (Client Schedule)'!K36</f>
        <v/>
      </c>
      <c r="O40" s="394"/>
      <c r="P40" s="395" t="e">
        <f t="shared" si="4"/>
        <v>#VALUE!</v>
      </c>
      <c r="Q40" s="391" t="str">
        <f t="shared" si="5"/>
        <v>0</v>
      </c>
      <c r="R40" s="392"/>
      <c r="S40" s="728"/>
      <c r="T40" s="729"/>
      <c r="U40" s="729"/>
      <c r="V40" s="729"/>
      <c r="W40" s="729"/>
      <c r="X40" s="729"/>
      <c r="Y40" s="729"/>
      <c r="Z40" s="730"/>
    </row>
    <row r="41" spans="2:26" ht="33" customHeight="1" thickTop="1" thickBot="1">
      <c r="B41" s="150">
        <f>'Data Analysis (Client Schedule)'!A37</f>
        <v>0</v>
      </c>
      <c r="C41" s="704" t="str">
        <f>'Data Analysis (Client Schedule)'!E37</f>
        <v/>
      </c>
      <c r="D41" s="704"/>
      <c r="E41" s="704"/>
      <c r="F41" s="150" t="str">
        <f>'Data Analysis (Client Schedule)'!F37</f>
        <v/>
      </c>
      <c r="G41" s="251" t="str">
        <f>'Data Analysis (Client Schedule)'!D37</f>
        <v/>
      </c>
      <c r="H41" s="218"/>
      <c r="I41" s="401" t="str">
        <f>'Data Analysis (Client Schedule)'!I37</f>
        <v/>
      </c>
      <c r="J41" s="402"/>
      <c r="K41" s="403" t="e">
        <f t="shared" si="6"/>
        <v>#VALUE!</v>
      </c>
      <c r="L41" s="387" t="str">
        <f t="shared" si="7"/>
        <v>0</v>
      </c>
      <c r="M41" s="388"/>
      <c r="N41" s="393" t="str">
        <f>'Data Analysis (Client Schedule)'!K37</f>
        <v/>
      </c>
      <c r="O41" s="394"/>
      <c r="P41" s="395" t="e">
        <f t="shared" si="4"/>
        <v>#VALUE!</v>
      </c>
      <c r="Q41" s="391" t="str">
        <f t="shared" si="5"/>
        <v>0</v>
      </c>
      <c r="R41" s="392"/>
      <c r="S41" s="728"/>
      <c r="T41" s="729"/>
      <c r="U41" s="729"/>
      <c r="V41" s="729"/>
      <c r="W41" s="729"/>
      <c r="X41" s="729"/>
      <c r="Y41" s="729"/>
      <c r="Z41" s="730"/>
    </row>
    <row r="42" spans="2:26" ht="33" customHeight="1" thickTop="1" thickBot="1">
      <c r="B42" s="150">
        <f>'Data Analysis (Client Schedule)'!A38</f>
        <v>0</v>
      </c>
      <c r="C42" s="704" t="str">
        <f>'Data Analysis (Client Schedule)'!E38</f>
        <v/>
      </c>
      <c r="D42" s="704"/>
      <c r="E42" s="704"/>
      <c r="F42" s="150" t="str">
        <f>'Data Analysis (Client Schedule)'!F38</f>
        <v/>
      </c>
      <c r="G42" s="251" t="str">
        <f>'Data Analysis (Client Schedule)'!D38</f>
        <v/>
      </c>
      <c r="H42" s="218"/>
      <c r="I42" s="401" t="str">
        <f>'Data Analysis (Client Schedule)'!I38</f>
        <v/>
      </c>
      <c r="J42" s="402"/>
      <c r="K42" s="403" t="e">
        <f t="shared" si="6"/>
        <v>#VALUE!</v>
      </c>
      <c r="L42" s="387" t="str">
        <f t="shared" si="7"/>
        <v>0</v>
      </c>
      <c r="M42" s="388"/>
      <c r="N42" s="393" t="str">
        <f>'Data Analysis (Client Schedule)'!K38</f>
        <v/>
      </c>
      <c r="O42" s="394"/>
      <c r="P42" s="395" t="e">
        <f t="shared" si="4"/>
        <v>#VALUE!</v>
      </c>
      <c r="Q42" s="391" t="str">
        <f t="shared" si="5"/>
        <v>0</v>
      </c>
      <c r="R42" s="392"/>
      <c r="S42" s="728"/>
      <c r="T42" s="729"/>
      <c r="U42" s="729"/>
      <c r="V42" s="729"/>
      <c r="W42" s="729"/>
      <c r="X42" s="729"/>
      <c r="Y42" s="729"/>
      <c r="Z42" s="730"/>
    </row>
    <row r="43" spans="2:26" ht="33" customHeight="1" thickTop="1" thickBot="1">
      <c r="B43" s="150">
        <f>'Data Analysis (Client Schedule)'!A39</f>
        <v>0</v>
      </c>
      <c r="C43" s="704" t="str">
        <f>'Data Analysis (Client Schedule)'!E39</f>
        <v/>
      </c>
      <c r="D43" s="704"/>
      <c r="E43" s="704"/>
      <c r="F43" s="150" t="str">
        <f>'Data Analysis (Client Schedule)'!F39</f>
        <v/>
      </c>
      <c r="G43" s="251" t="str">
        <f>'Data Analysis (Client Schedule)'!D39</f>
        <v/>
      </c>
      <c r="H43" s="218"/>
      <c r="I43" s="401" t="str">
        <f>'Data Analysis (Client Schedule)'!I39</f>
        <v/>
      </c>
      <c r="J43" s="402"/>
      <c r="K43" s="403" t="e">
        <f t="shared" si="6"/>
        <v>#VALUE!</v>
      </c>
      <c r="L43" s="387" t="str">
        <f t="shared" si="7"/>
        <v>0</v>
      </c>
      <c r="M43" s="388"/>
      <c r="N43" s="393" t="str">
        <f>'Data Analysis (Client Schedule)'!K39</f>
        <v/>
      </c>
      <c r="O43" s="394"/>
      <c r="P43" s="395" t="e">
        <f t="shared" si="4"/>
        <v>#VALUE!</v>
      </c>
      <c r="Q43" s="391" t="str">
        <f t="shared" si="5"/>
        <v>0</v>
      </c>
      <c r="R43" s="392"/>
      <c r="S43" s="728"/>
      <c r="T43" s="729"/>
      <c r="U43" s="729"/>
      <c r="V43" s="729"/>
      <c r="W43" s="729"/>
      <c r="X43" s="729"/>
      <c r="Y43" s="729"/>
      <c r="Z43" s="730"/>
    </row>
    <row r="44" spans="2:26" ht="33" customHeight="1" thickTop="1" thickBot="1">
      <c r="B44" s="150">
        <f>'Data Analysis (Client Schedule)'!A40</f>
        <v>0</v>
      </c>
      <c r="C44" s="704" t="str">
        <f>'Data Analysis (Client Schedule)'!E40</f>
        <v/>
      </c>
      <c r="D44" s="704"/>
      <c r="E44" s="704"/>
      <c r="F44" s="150" t="str">
        <f>'Data Analysis (Client Schedule)'!F40</f>
        <v/>
      </c>
      <c r="G44" s="251" t="str">
        <f>'Data Analysis (Client Schedule)'!D40</f>
        <v/>
      </c>
      <c r="H44" s="218"/>
      <c r="I44" s="401" t="str">
        <f>'Data Analysis (Client Schedule)'!I40</f>
        <v/>
      </c>
      <c r="J44" s="402"/>
      <c r="K44" s="403" t="e">
        <f t="shared" si="6"/>
        <v>#VALUE!</v>
      </c>
      <c r="L44" s="387" t="str">
        <f t="shared" si="7"/>
        <v>0</v>
      </c>
      <c r="M44" s="388"/>
      <c r="N44" s="393" t="str">
        <f>'Data Analysis (Client Schedule)'!K40</f>
        <v/>
      </c>
      <c r="O44" s="394"/>
      <c r="P44" s="395" t="e">
        <f t="shared" si="4"/>
        <v>#VALUE!</v>
      </c>
      <c r="Q44" s="391" t="str">
        <f t="shared" si="5"/>
        <v>0</v>
      </c>
      <c r="R44" s="392"/>
      <c r="S44" s="728"/>
      <c r="T44" s="729"/>
      <c r="U44" s="729"/>
      <c r="V44" s="729"/>
      <c r="W44" s="729"/>
      <c r="X44" s="729"/>
      <c r="Y44" s="729"/>
      <c r="Z44" s="730"/>
    </row>
    <row r="45" spans="2:26" ht="33" customHeight="1" thickTop="1" thickBot="1">
      <c r="B45" s="150">
        <f>'Data Analysis (Client Schedule)'!A41</f>
        <v>0</v>
      </c>
      <c r="C45" s="704" t="str">
        <f>'Data Analysis (Client Schedule)'!E41</f>
        <v/>
      </c>
      <c r="D45" s="704"/>
      <c r="E45" s="704"/>
      <c r="F45" s="150" t="str">
        <f>'Data Analysis (Client Schedule)'!F41</f>
        <v/>
      </c>
      <c r="G45" s="251" t="str">
        <f>'Data Analysis (Client Schedule)'!D41</f>
        <v/>
      </c>
      <c r="H45" s="218"/>
      <c r="I45" s="401" t="str">
        <f>'Data Analysis (Client Schedule)'!I41</f>
        <v/>
      </c>
      <c r="J45" s="402"/>
      <c r="K45" s="403" t="e">
        <f t="shared" si="6"/>
        <v>#VALUE!</v>
      </c>
      <c r="L45" s="387" t="str">
        <f t="shared" si="7"/>
        <v>0</v>
      </c>
      <c r="M45" s="388"/>
      <c r="N45" s="393" t="str">
        <f>'Data Analysis (Client Schedule)'!K41</f>
        <v/>
      </c>
      <c r="O45" s="394"/>
      <c r="P45" s="395" t="e">
        <f t="shared" si="4"/>
        <v>#VALUE!</v>
      </c>
      <c r="Q45" s="391" t="str">
        <f t="shared" si="5"/>
        <v>0</v>
      </c>
      <c r="R45" s="392"/>
      <c r="S45" s="728"/>
      <c r="T45" s="729"/>
      <c r="U45" s="729"/>
      <c r="V45" s="729"/>
      <c r="W45" s="729"/>
      <c r="X45" s="729"/>
      <c r="Y45" s="729"/>
      <c r="Z45" s="730"/>
    </row>
    <row r="46" spans="2:26" ht="33" customHeight="1" thickTop="1" thickBot="1">
      <c r="B46" s="150">
        <f>'Data Analysis (Client Schedule)'!A42</f>
        <v>0</v>
      </c>
      <c r="C46" s="704" t="str">
        <f>'Data Analysis (Client Schedule)'!E42</f>
        <v/>
      </c>
      <c r="D46" s="704"/>
      <c r="E46" s="704"/>
      <c r="F46" s="150" t="str">
        <f>'Data Analysis (Client Schedule)'!F42</f>
        <v/>
      </c>
      <c r="G46" s="251" t="str">
        <f>'Data Analysis (Client Schedule)'!D42</f>
        <v/>
      </c>
      <c r="H46" s="218"/>
      <c r="I46" s="401" t="str">
        <f>'Data Analysis (Client Schedule)'!I42</f>
        <v/>
      </c>
      <c r="J46" s="402"/>
      <c r="K46" s="403" t="e">
        <f t="shared" ref="K46:K77" si="8">J46/I46</f>
        <v>#VALUE!</v>
      </c>
      <c r="L46" s="387" t="str">
        <f t="shared" si="7"/>
        <v>0</v>
      </c>
      <c r="M46" s="388"/>
      <c r="N46" s="393" t="str">
        <f>'Data Analysis (Client Schedule)'!K42</f>
        <v/>
      </c>
      <c r="O46" s="394"/>
      <c r="P46" s="395" t="e">
        <f t="shared" si="4"/>
        <v>#VALUE!</v>
      </c>
      <c r="Q46" s="391" t="str">
        <f t="shared" si="5"/>
        <v>0</v>
      </c>
      <c r="R46" s="392"/>
      <c r="S46" s="728"/>
      <c r="T46" s="729"/>
      <c r="U46" s="729"/>
      <c r="V46" s="729"/>
      <c r="W46" s="729"/>
      <c r="X46" s="729"/>
      <c r="Y46" s="729"/>
      <c r="Z46" s="730"/>
    </row>
    <row r="47" spans="2:26" ht="33" customHeight="1" thickTop="1" thickBot="1">
      <c r="B47" s="150">
        <f>'Data Analysis (Client Schedule)'!A43</f>
        <v>0</v>
      </c>
      <c r="C47" s="704" t="str">
        <f>'Data Analysis (Client Schedule)'!E43</f>
        <v/>
      </c>
      <c r="D47" s="704"/>
      <c r="E47" s="704"/>
      <c r="F47" s="150" t="str">
        <f>'Data Analysis (Client Schedule)'!F43</f>
        <v/>
      </c>
      <c r="G47" s="251" t="str">
        <f>'Data Analysis (Client Schedule)'!D43</f>
        <v/>
      </c>
      <c r="H47" s="218"/>
      <c r="I47" s="401" t="str">
        <f>'Data Analysis (Client Schedule)'!I43</f>
        <v/>
      </c>
      <c r="J47" s="402"/>
      <c r="K47" s="403" t="e">
        <f t="shared" si="8"/>
        <v>#VALUE!</v>
      </c>
      <c r="L47" s="387" t="str">
        <f t="shared" si="7"/>
        <v>0</v>
      </c>
      <c r="M47" s="388"/>
      <c r="N47" s="393" t="str">
        <f>'Data Analysis (Client Schedule)'!K43</f>
        <v/>
      </c>
      <c r="O47" s="394"/>
      <c r="P47" s="395" t="e">
        <f t="shared" si="4"/>
        <v>#VALUE!</v>
      </c>
      <c r="Q47" s="391" t="str">
        <f t="shared" si="5"/>
        <v>0</v>
      </c>
      <c r="R47" s="392"/>
      <c r="S47" s="728"/>
      <c r="T47" s="729"/>
      <c r="U47" s="729"/>
      <c r="V47" s="729"/>
      <c r="W47" s="729"/>
      <c r="X47" s="729"/>
      <c r="Y47" s="729"/>
      <c r="Z47" s="730"/>
    </row>
    <row r="48" spans="2:26" ht="33" customHeight="1" thickTop="1" thickBot="1">
      <c r="B48" s="150">
        <f>'Data Analysis (Client Schedule)'!A44</f>
        <v>0</v>
      </c>
      <c r="C48" s="704" t="str">
        <f>'Data Analysis (Client Schedule)'!E44</f>
        <v/>
      </c>
      <c r="D48" s="704"/>
      <c r="E48" s="704"/>
      <c r="F48" s="150" t="str">
        <f>'Data Analysis (Client Schedule)'!F44</f>
        <v/>
      </c>
      <c r="G48" s="251" t="str">
        <f>'Data Analysis (Client Schedule)'!D44</f>
        <v/>
      </c>
      <c r="H48" s="218"/>
      <c r="I48" s="401" t="str">
        <f>'Data Analysis (Client Schedule)'!I44</f>
        <v/>
      </c>
      <c r="J48" s="402"/>
      <c r="K48" s="403" t="e">
        <f t="shared" si="8"/>
        <v>#VALUE!</v>
      </c>
      <c r="L48" s="387" t="str">
        <f t="shared" si="7"/>
        <v>0</v>
      </c>
      <c r="M48" s="388"/>
      <c r="N48" s="393" t="str">
        <f>'Data Analysis (Client Schedule)'!K44</f>
        <v/>
      </c>
      <c r="O48" s="394"/>
      <c r="P48" s="395" t="e">
        <f t="shared" si="4"/>
        <v>#VALUE!</v>
      </c>
      <c r="Q48" s="391" t="str">
        <f t="shared" si="5"/>
        <v>0</v>
      </c>
      <c r="R48" s="392"/>
      <c r="S48" s="728"/>
      <c r="T48" s="729"/>
      <c r="U48" s="729"/>
      <c r="V48" s="729"/>
      <c r="W48" s="729"/>
      <c r="X48" s="729"/>
      <c r="Y48" s="729"/>
      <c r="Z48" s="730"/>
    </row>
    <row r="49" spans="2:26" ht="33" customHeight="1" thickTop="1" thickBot="1">
      <c r="B49" s="150">
        <f>'Data Analysis (Client Schedule)'!A45</f>
        <v>0</v>
      </c>
      <c r="C49" s="704" t="str">
        <f>'Data Analysis (Client Schedule)'!E45</f>
        <v/>
      </c>
      <c r="D49" s="704"/>
      <c r="E49" s="704"/>
      <c r="F49" s="150" t="str">
        <f>'Data Analysis (Client Schedule)'!F45</f>
        <v/>
      </c>
      <c r="G49" s="251" t="str">
        <f>'Data Analysis (Client Schedule)'!D45</f>
        <v/>
      </c>
      <c r="H49" s="218"/>
      <c r="I49" s="401" t="str">
        <f>'Data Analysis (Client Schedule)'!I45</f>
        <v/>
      </c>
      <c r="J49" s="402"/>
      <c r="K49" s="403" t="e">
        <f t="shared" si="8"/>
        <v>#VALUE!</v>
      </c>
      <c r="L49" s="387" t="str">
        <f t="shared" si="7"/>
        <v>0</v>
      </c>
      <c r="M49" s="388"/>
      <c r="N49" s="393" t="str">
        <f>'Data Analysis (Client Schedule)'!K45</f>
        <v/>
      </c>
      <c r="O49" s="394"/>
      <c r="P49" s="395" t="e">
        <f t="shared" si="4"/>
        <v>#VALUE!</v>
      </c>
      <c r="Q49" s="391" t="str">
        <f t="shared" si="5"/>
        <v>0</v>
      </c>
      <c r="R49" s="392"/>
      <c r="S49" s="728"/>
      <c r="T49" s="729"/>
      <c r="U49" s="729"/>
      <c r="V49" s="729"/>
      <c r="W49" s="729"/>
      <c r="X49" s="729"/>
      <c r="Y49" s="729"/>
      <c r="Z49" s="730"/>
    </row>
    <row r="50" spans="2:26" ht="33" customHeight="1" thickTop="1" thickBot="1">
      <c r="B50" s="150">
        <f>'Data Analysis (Client Schedule)'!A46</f>
        <v>0</v>
      </c>
      <c r="C50" s="704" t="str">
        <f>'Data Analysis (Client Schedule)'!E46</f>
        <v/>
      </c>
      <c r="D50" s="704"/>
      <c r="E50" s="704"/>
      <c r="F50" s="150" t="str">
        <f>'Data Analysis (Client Schedule)'!F46</f>
        <v/>
      </c>
      <c r="G50" s="251" t="str">
        <f>'Data Analysis (Client Schedule)'!D46</f>
        <v/>
      </c>
      <c r="H50" s="218"/>
      <c r="I50" s="401" t="str">
        <f>'Data Analysis (Client Schedule)'!I46</f>
        <v/>
      </c>
      <c r="J50" s="402"/>
      <c r="K50" s="403" t="e">
        <f t="shared" si="8"/>
        <v>#VALUE!</v>
      </c>
      <c r="L50" s="387" t="str">
        <f t="shared" si="7"/>
        <v>0</v>
      </c>
      <c r="M50" s="388"/>
      <c r="N50" s="393" t="str">
        <f>'Data Analysis (Client Schedule)'!K46</f>
        <v/>
      </c>
      <c r="O50" s="394"/>
      <c r="P50" s="395" t="e">
        <f t="shared" si="4"/>
        <v>#VALUE!</v>
      </c>
      <c r="Q50" s="391" t="str">
        <f t="shared" si="5"/>
        <v>0</v>
      </c>
      <c r="R50" s="392"/>
      <c r="S50" s="728"/>
      <c r="T50" s="729"/>
      <c r="U50" s="729"/>
      <c r="V50" s="729"/>
      <c r="W50" s="729"/>
      <c r="X50" s="729"/>
      <c r="Y50" s="729"/>
      <c r="Z50" s="730"/>
    </row>
    <row r="51" spans="2:26" ht="33" customHeight="1" thickTop="1" thickBot="1">
      <c r="B51" s="150">
        <f>'Data Analysis (Client Schedule)'!A47</f>
        <v>0</v>
      </c>
      <c r="C51" s="704" t="str">
        <f>'Data Analysis (Client Schedule)'!E47</f>
        <v/>
      </c>
      <c r="D51" s="704"/>
      <c r="E51" s="704"/>
      <c r="F51" s="150" t="str">
        <f>'Data Analysis (Client Schedule)'!F47</f>
        <v/>
      </c>
      <c r="G51" s="251" t="str">
        <f>'Data Analysis (Client Schedule)'!D47</f>
        <v/>
      </c>
      <c r="H51" s="218"/>
      <c r="I51" s="401" t="str">
        <f>'Data Analysis (Client Schedule)'!I47</f>
        <v/>
      </c>
      <c r="J51" s="402"/>
      <c r="K51" s="403" t="e">
        <f t="shared" si="8"/>
        <v>#VALUE!</v>
      </c>
      <c r="L51" s="387" t="str">
        <f t="shared" si="7"/>
        <v>0</v>
      </c>
      <c r="M51" s="388"/>
      <c r="N51" s="393" t="str">
        <f>'Data Analysis (Client Schedule)'!K47</f>
        <v/>
      </c>
      <c r="O51" s="394"/>
      <c r="P51" s="395" t="e">
        <f t="shared" si="4"/>
        <v>#VALUE!</v>
      </c>
      <c r="Q51" s="391" t="str">
        <f t="shared" si="5"/>
        <v>0</v>
      </c>
      <c r="R51" s="392"/>
      <c r="S51" s="728"/>
      <c r="T51" s="729"/>
      <c r="U51" s="729"/>
      <c r="V51" s="729"/>
      <c r="W51" s="729"/>
      <c r="X51" s="729"/>
      <c r="Y51" s="729"/>
      <c r="Z51" s="730"/>
    </row>
    <row r="52" spans="2:26" ht="33" customHeight="1" thickTop="1" thickBot="1">
      <c r="B52" s="150">
        <f>'Data Analysis (Client Schedule)'!A48</f>
        <v>0</v>
      </c>
      <c r="C52" s="704" t="str">
        <f>'Data Analysis (Client Schedule)'!E48</f>
        <v/>
      </c>
      <c r="D52" s="704"/>
      <c r="E52" s="704"/>
      <c r="F52" s="150" t="str">
        <f>'Data Analysis (Client Schedule)'!F48</f>
        <v/>
      </c>
      <c r="G52" s="251" t="str">
        <f>'Data Analysis (Client Schedule)'!D48</f>
        <v/>
      </c>
      <c r="H52" s="218"/>
      <c r="I52" s="401" t="str">
        <f>'Data Analysis (Client Schedule)'!I48</f>
        <v/>
      </c>
      <c r="J52" s="402"/>
      <c r="K52" s="403" t="e">
        <f t="shared" si="8"/>
        <v>#VALUE!</v>
      </c>
      <c r="L52" s="387" t="str">
        <f t="shared" si="7"/>
        <v>0</v>
      </c>
      <c r="M52" s="388"/>
      <c r="N52" s="393" t="str">
        <f>'Data Analysis (Client Schedule)'!K48</f>
        <v/>
      </c>
      <c r="O52" s="394"/>
      <c r="P52" s="395" t="e">
        <f t="shared" si="4"/>
        <v>#VALUE!</v>
      </c>
      <c r="Q52" s="391" t="str">
        <f t="shared" si="5"/>
        <v>0</v>
      </c>
      <c r="R52" s="392"/>
      <c r="S52" s="728"/>
      <c r="T52" s="729"/>
      <c r="U52" s="729"/>
      <c r="V52" s="729"/>
      <c r="W52" s="729"/>
      <c r="X52" s="729"/>
      <c r="Y52" s="729"/>
      <c r="Z52" s="730"/>
    </row>
    <row r="53" spans="2:26" ht="33" customHeight="1" thickTop="1" thickBot="1">
      <c r="B53" s="150">
        <f>'Data Analysis (Client Schedule)'!A49</f>
        <v>0</v>
      </c>
      <c r="C53" s="704" t="str">
        <f>'Data Analysis (Client Schedule)'!E49</f>
        <v/>
      </c>
      <c r="D53" s="704"/>
      <c r="E53" s="704"/>
      <c r="F53" s="150" t="str">
        <f>'Data Analysis (Client Schedule)'!F49</f>
        <v/>
      </c>
      <c r="G53" s="251" t="str">
        <f>'Data Analysis (Client Schedule)'!D49</f>
        <v/>
      </c>
      <c r="H53" s="218"/>
      <c r="I53" s="401" t="str">
        <f>'Data Analysis (Client Schedule)'!I49</f>
        <v/>
      </c>
      <c r="J53" s="402"/>
      <c r="K53" s="403" t="e">
        <f t="shared" si="8"/>
        <v>#VALUE!</v>
      </c>
      <c r="L53" s="387" t="str">
        <f t="shared" si="7"/>
        <v>0</v>
      </c>
      <c r="M53" s="388"/>
      <c r="N53" s="393" t="str">
        <f>'Data Analysis (Client Schedule)'!K49</f>
        <v/>
      </c>
      <c r="O53" s="394"/>
      <c r="P53" s="395" t="e">
        <f t="shared" si="4"/>
        <v>#VALUE!</v>
      </c>
      <c r="Q53" s="391" t="str">
        <f t="shared" si="5"/>
        <v>0</v>
      </c>
      <c r="R53" s="392"/>
      <c r="S53" s="728"/>
      <c r="T53" s="729"/>
      <c r="U53" s="729"/>
      <c r="V53" s="729"/>
      <c r="W53" s="729"/>
      <c r="X53" s="729"/>
      <c r="Y53" s="729"/>
      <c r="Z53" s="730"/>
    </row>
    <row r="54" spans="2:26" ht="33" customHeight="1" thickTop="1" thickBot="1">
      <c r="B54" s="150">
        <f>'Data Analysis (Client Schedule)'!A50</f>
        <v>0</v>
      </c>
      <c r="C54" s="704" t="str">
        <f>'Data Analysis (Client Schedule)'!E50</f>
        <v/>
      </c>
      <c r="D54" s="704"/>
      <c r="E54" s="704"/>
      <c r="F54" s="150" t="str">
        <f>'Data Analysis (Client Schedule)'!F50</f>
        <v/>
      </c>
      <c r="G54" s="251" t="str">
        <f>'Data Analysis (Client Schedule)'!D50</f>
        <v/>
      </c>
      <c r="H54" s="218"/>
      <c r="I54" s="401" t="str">
        <f>'Data Analysis (Client Schedule)'!I50</f>
        <v/>
      </c>
      <c r="J54" s="402"/>
      <c r="K54" s="403" t="e">
        <f t="shared" si="8"/>
        <v>#VALUE!</v>
      </c>
      <c r="L54" s="387" t="str">
        <f t="shared" si="7"/>
        <v>0</v>
      </c>
      <c r="M54" s="388"/>
      <c r="N54" s="393" t="str">
        <f>'Data Analysis (Client Schedule)'!K50</f>
        <v/>
      </c>
      <c r="O54" s="394"/>
      <c r="P54" s="395" t="e">
        <f t="shared" si="4"/>
        <v>#VALUE!</v>
      </c>
      <c r="Q54" s="391" t="str">
        <f t="shared" si="5"/>
        <v>0</v>
      </c>
      <c r="R54" s="392"/>
      <c r="S54" s="728"/>
      <c r="T54" s="729"/>
      <c r="U54" s="729"/>
      <c r="V54" s="729"/>
      <c r="W54" s="729"/>
      <c r="X54" s="729"/>
      <c r="Y54" s="729"/>
      <c r="Z54" s="730"/>
    </row>
    <row r="55" spans="2:26" ht="33" customHeight="1" thickTop="1" thickBot="1">
      <c r="B55" s="150">
        <f>'Data Analysis (Client Schedule)'!A51</f>
        <v>0</v>
      </c>
      <c r="C55" s="704" t="str">
        <f>'Data Analysis (Client Schedule)'!E51</f>
        <v/>
      </c>
      <c r="D55" s="704"/>
      <c r="E55" s="704"/>
      <c r="F55" s="150" t="str">
        <f>'Data Analysis (Client Schedule)'!F51</f>
        <v/>
      </c>
      <c r="G55" s="251" t="str">
        <f>'Data Analysis (Client Schedule)'!D51</f>
        <v/>
      </c>
      <c r="H55" s="218"/>
      <c r="I55" s="401" t="str">
        <f>'Data Analysis (Client Schedule)'!I51</f>
        <v/>
      </c>
      <c r="J55" s="402"/>
      <c r="K55" s="403" t="e">
        <f t="shared" si="8"/>
        <v>#VALUE!</v>
      </c>
      <c r="L55" s="387" t="str">
        <f t="shared" si="7"/>
        <v>0</v>
      </c>
      <c r="M55" s="388"/>
      <c r="N55" s="393" t="str">
        <f>'Data Analysis (Client Schedule)'!K51</f>
        <v/>
      </c>
      <c r="O55" s="394"/>
      <c r="P55" s="395" t="e">
        <f t="shared" si="4"/>
        <v>#VALUE!</v>
      </c>
      <c r="Q55" s="391" t="str">
        <f t="shared" si="5"/>
        <v>0</v>
      </c>
      <c r="R55" s="392"/>
      <c r="S55" s="728"/>
      <c r="T55" s="729"/>
      <c r="U55" s="729"/>
      <c r="V55" s="729"/>
      <c r="W55" s="729"/>
      <c r="X55" s="729"/>
      <c r="Y55" s="729"/>
      <c r="Z55" s="730"/>
    </row>
    <row r="56" spans="2:26" ht="33" customHeight="1" thickTop="1" thickBot="1">
      <c r="B56" s="150">
        <f>'Data Analysis (Client Schedule)'!A52</f>
        <v>0</v>
      </c>
      <c r="C56" s="704" t="str">
        <f>'Data Analysis (Client Schedule)'!E52</f>
        <v/>
      </c>
      <c r="D56" s="704"/>
      <c r="E56" s="704"/>
      <c r="F56" s="150" t="str">
        <f>'Data Analysis (Client Schedule)'!F52</f>
        <v/>
      </c>
      <c r="G56" s="251" t="str">
        <f>'Data Analysis (Client Schedule)'!D52</f>
        <v/>
      </c>
      <c r="H56" s="218"/>
      <c r="I56" s="401" t="str">
        <f>'Data Analysis (Client Schedule)'!I52</f>
        <v/>
      </c>
      <c r="J56" s="402"/>
      <c r="K56" s="403" t="e">
        <f t="shared" si="8"/>
        <v>#VALUE!</v>
      </c>
      <c r="L56" s="387" t="str">
        <f t="shared" si="7"/>
        <v>0</v>
      </c>
      <c r="M56" s="388"/>
      <c r="N56" s="393" t="str">
        <f>'Data Analysis (Client Schedule)'!K52</f>
        <v/>
      </c>
      <c r="O56" s="394"/>
      <c r="P56" s="395" t="e">
        <f t="shared" si="4"/>
        <v>#VALUE!</v>
      </c>
      <c r="Q56" s="391" t="str">
        <f t="shared" si="5"/>
        <v>0</v>
      </c>
      <c r="R56" s="392"/>
      <c r="S56" s="728"/>
      <c r="T56" s="729"/>
      <c r="U56" s="729"/>
      <c r="V56" s="729"/>
      <c r="W56" s="729"/>
      <c r="X56" s="729"/>
      <c r="Y56" s="729"/>
      <c r="Z56" s="730"/>
    </row>
    <row r="57" spans="2:26" ht="33" customHeight="1" thickTop="1" thickBot="1">
      <c r="B57" s="150">
        <f>'Data Analysis (Client Schedule)'!A53</f>
        <v>0</v>
      </c>
      <c r="C57" s="704" t="str">
        <f>'Data Analysis (Client Schedule)'!E53</f>
        <v/>
      </c>
      <c r="D57" s="704"/>
      <c r="E57" s="704"/>
      <c r="F57" s="150" t="str">
        <f>'Data Analysis (Client Schedule)'!F53</f>
        <v/>
      </c>
      <c r="G57" s="251" t="str">
        <f>'Data Analysis (Client Schedule)'!D53</f>
        <v/>
      </c>
      <c r="H57" s="218"/>
      <c r="I57" s="401" t="str">
        <f>'Data Analysis (Client Schedule)'!I53</f>
        <v/>
      </c>
      <c r="J57" s="402"/>
      <c r="K57" s="403" t="e">
        <f t="shared" si="8"/>
        <v>#VALUE!</v>
      </c>
      <c r="L57" s="387" t="str">
        <f t="shared" si="7"/>
        <v>0</v>
      </c>
      <c r="M57" s="388"/>
      <c r="N57" s="393" t="str">
        <f>'Data Analysis (Client Schedule)'!K53</f>
        <v/>
      </c>
      <c r="O57" s="394"/>
      <c r="P57" s="395" t="e">
        <f t="shared" si="4"/>
        <v>#VALUE!</v>
      </c>
      <c r="Q57" s="391" t="str">
        <f t="shared" si="5"/>
        <v>0</v>
      </c>
      <c r="R57" s="392"/>
      <c r="S57" s="728"/>
      <c r="T57" s="729"/>
      <c r="U57" s="729"/>
      <c r="V57" s="729"/>
      <c r="W57" s="729"/>
      <c r="X57" s="729"/>
      <c r="Y57" s="729"/>
      <c r="Z57" s="730"/>
    </row>
    <row r="58" spans="2:26" ht="33" customHeight="1" thickTop="1" thickBot="1">
      <c r="B58" s="150">
        <f>'Data Analysis (Client Schedule)'!A54</f>
        <v>0</v>
      </c>
      <c r="C58" s="704" t="str">
        <f>'Data Analysis (Client Schedule)'!E54</f>
        <v/>
      </c>
      <c r="D58" s="704"/>
      <c r="E58" s="704"/>
      <c r="F58" s="150" t="str">
        <f>'Data Analysis (Client Schedule)'!F54</f>
        <v/>
      </c>
      <c r="G58" s="251" t="str">
        <f>'Data Analysis (Client Schedule)'!D54</f>
        <v/>
      </c>
      <c r="H58" s="218"/>
      <c r="I58" s="401" t="str">
        <f>'Data Analysis (Client Schedule)'!I54</f>
        <v/>
      </c>
      <c r="J58" s="402"/>
      <c r="K58" s="403" t="e">
        <f t="shared" si="8"/>
        <v>#VALUE!</v>
      </c>
      <c r="L58" s="387" t="str">
        <f t="shared" si="7"/>
        <v>0</v>
      </c>
      <c r="M58" s="388"/>
      <c r="N58" s="393" t="str">
        <f>'Data Analysis (Client Schedule)'!K54</f>
        <v/>
      </c>
      <c r="O58" s="394"/>
      <c r="P58" s="395" t="e">
        <f t="shared" si="4"/>
        <v>#VALUE!</v>
      </c>
      <c r="Q58" s="391" t="str">
        <f t="shared" si="5"/>
        <v>0</v>
      </c>
      <c r="R58" s="392"/>
      <c r="S58" s="728"/>
      <c r="T58" s="729"/>
      <c r="U58" s="729"/>
      <c r="V58" s="729"/>
      <c r="W58" s="729"/>
      <c r="X58" s="729"/>
      <c r="Y58" s="729"/>
      <c r="Z58" s="730"/>
    </row>
    <row r="59" spans="2:26" ht="33" customHeight="1" thickTop="1" thickBot="1">
      <c r="B59" s="150">
        <f>'Data Analysis (Client Schedule)'!A55</f>
        <v>0</v>
      </c>
      <c r="C59" s="704" t="str">
        <f>'Data Analysis (Client Schedule)'!E55</f>
        <v/>
      </c>
      <c r="D59" s="704"/>
      <c r="E59" s="704"/>
      <c r="F59" s="150" t="str">
        <f>'Data Analysis (Client Schedule)'!F55</f>
        <v/>
      </c>
      <c r="G59" s="251" t="str">
        <f>'Data Analysis (Client Schedule)'!D55</f>
        <v/>
      </c>
      <c r="H59" s="218"/>
      <c r="I59" s="401" t="str">
        <f>'Data Analysis (Client Schedule)'!I55</f>
        <v/>
      </c>
      <c r="J59" s="402"/>
      <c r="K59" s="403" t="e">
        <f t="shared" si="8"/>
        <v>#VALUE!</v>
      </c>
      <c r="L59" s="387" t="str">
        <f t="shared" si="7"/>
        <v>0</v>
      </c>
      <c r="M59" s="388"/>
      <c r="N59" s="393" t="str">
        <f>'Data Analysis (Client Schedule)'!K55</f>
        <v/>
      </c>
      <c r="O59" s="394"/>
      <c r="P59" s="395" t="e">
        <f t="shared" si="4"/>
        <v>#VALUE!</v>
      </c>
      <c r="Q59" s="391" t="str">
        <f t="shared" si="5"/>
        <v>0</v>
      </c>
      <c r="R59" s="392"/>
      <c r="S59" s="728"/>
      <c r="T59" s="729"/>
      <c r="U59" s="729"/>
      <c r="V59" s="729"/>
      <c r="W59" s="729"/>
      <c r="X59" s="729"/>
      <c r="Y59" s="729"/>
      <c r="Z59" s="730"/>
    </row>
    <row r="60" spans="2:26" ht="33" customHeight="1" thickTop="1" thickBot="1">
      <c r="B60" s="150">
        <f>'Data Analysis (Client Schedule)'!A56</f>
        <v>0</v>
      </c>
      <c r="C60" s="704" t="str">
        <f>'Data Analysis (Client Schedule)'!E56</f>
        <v/>
      </c>
      <c r="D60" s="704"/>
      <c r="E60" s="704"/>
      <c r="F60" s="150" t="str">
        <f>'Data Analysis (Client Schedule)'!F56</f>
        <v/>
      </c>
      <c r="G60" s="251" t="str">
        <f>'Data Analysis (Client Schedule)'!D56</f>
        <v/>
      </c>
      <c r="H60" s="218"/>
      <c r="I60" s="401" t="str">
        <f>'Data Analysis (Client Schedule)'!I56</f>
        <v/>
      </c>
      <c r="J60" s="402"/>
      <c r="K60" s="403" t="e">
        <f t="shared" si="8"/>
        <v>#VALUE!</v>
      </c>
      <c r="L60" s="387" t="str">
        <f t="shared" si="7"/>
        <v>0</v>
      </c>
      <c r="M60" s="388"/>
      <c r="N60" s="393" t="str">
        <f>'Data Analysis (Client Schedule)'!K56</f>
        <v/>
      </c>
      <c r="O60" s="394"/>
      <c r="P60" s="395" t="e">
        <f t="shared" si="4"/>
        <v>#VALUE!</v>
      </c>
      <c r="Q60" s="391" t="str">
        <f t="shared" si="5"/>
        <v>0</v>
      </c>
      <c r="R60" s="392"/>
      <c r="S60" s="728"/>
      <c r="T60" s="729"/>
      <c r="U60" s="729"/>
      <c r="V60" s="729"/>
      <c r="W60" s="729"/>
      <c r="X60" s="729"/>
      <c r="Y60" s="729"/>
      <c r="Z60" s="730"/>
    </row>
    <row r="61" spans="2:26" ht="33" customHeight="1" thickTop="1" thickBot="1">
      <c r="B61" s="150">
        <f>'Data Analysis (Client Schedule)'!A57</f>
        <v>0</v>
      </c>
      <c r="C61" s="704" t="str">
        <f>'Data Analysis (Client Schedule)'!E57</f>
        <v/>
      </c>
      <c r="D61" s="704"/>
      <c r="E61" s="704"/>
      <c r="F61" s="150" t="str">
        <f>'Data Analysis (Client Schedule)'!F57</f>
        <v/>
      </c>
      <c r="G61" s="251" t="str">
        <f>'Data Analysis (Client Schedule)'!D57</f>
        <v/>
      </c>
      <c r="H61" s="218"/>
      <c r="I61" s="401" t="str">
        <f>'Data Analysis (Client Schedule)'!I57</f>
        <v/>
      </c>
      <c r="J61" s="402"/>
      <c r="K61" s="403" t="e">
        <f t="shared" si="8"/>
        <v>#VALUE!</v>
      </c>
      <c r="L61" s="387" t="str">
        <f t="shared" si="7"/>
        <v>0</v>
      </c>
      <c r="M61" s="388"/>
      <c r="N61" s="393" t="str">
        <f>'Data Analysis (Client Schedule)'!K57</f>
        <v/>
      </c>
      <c r="O61" s="394"/>
      <c r="P61" s="395" t="e">
        <f t="shared" si="4"/>
        <v>#VALUE!</v>
      </c>
      <c r="Q61" s="391" t="str">
        <f t="shared" si="5"/>
        <v>0</v>
      </c>
      <c r="R61" s="392"/>
      <c r="S61" s="728"/>
      <c r="T61" s="729"/>
      <c r="U61" s="729"/>
      <c r="V61" s="729"/>
      <c r="W61" s="729"/>
      <c r="X61" s="729"/>
      <c r="Y61" s="729"/>
      <c r="Z61" s="730"/>
    </row>
    <row r="62" spans="2:26" ht="33" customHeight="1" thickTop="1" thickBot="1">
      <c r="B62" s="150">
        <f>'Data Analysis (Client Schedule)'!A58</f>
        <v>0</v>
      </c>
      <c r="C62" s="704" t="str">
        <f>'Data Analysis (Client Schedule)'!E58</f>
        <v/>
      </c>
      <c r="D62" s="704"/>
      <c r="E62" s="704"/>
      <c r="F62" s="150" t="str">
        <f>'Data Analysis (Client Schedule)'!F58</f>
        <v/>
      </c>
      <c r="G62" s="251" t="str">
        <f>'Data Analysis (Client Schedule)'!D58</f>
        <v/>
      </c>
      <c r="H62" s="218"/>
      <c r="I62" s="401" t="str">
        <f>'Data Analysis (Client Schedule)'!I58</f>
        <v/>
      </c>
      <c r="J62" s="402"/>
      <c r="K62" s="403" t="e">
        <f t="shared" si="8"/>
        <v>#VALUE!</v>
      </c>
      <c r="L62" s="387" t="str">
        <f t="shared" si="7"/>
        <v>0</v>
      </c>
      <c r="M62" s="388"/>
      <c r="N62" s="393" t="str">
        <f>'Data Analysis (Client Schedule)'!K58</f>
        <v/>
      </c>
      <c r="O62" s="394"/>
      <c r="P62" s="395" t="e">
        <f t="shared" si="4"/>
        <v>#VALUE!</v>
      </c>
      <c r="Q62" s="391" t="str">
        <f t="shared" si="5"/>
        <v>0</v>
      </c>
      <c r="R62" s="392"/>
      <c r="S62" s="728"/>
      <c r="T62" s="729"/>
      <c r="U62" s="729"/>
      <c r="V62" s="729"/>
      <c r="W62" s="729"/>
      <c r="X62" s="729"/>
      <c r="Y62" s="729"/>
      <c r="Z62" s="730"/>
    </row>
    <row r="63" spans="2:26" ht="33" customHeight="1" thickTop="1" thickBot="1">
      <c r="B63" s="150">
        <f>'Data Analysis (Client Schedule)'!A59</f>
        <v>0</v>
      </c>
      <c r="C63" s="704" t="str">
        <f>'Data Analysis (Client Schedule)'!E59</f>
        <v/>
      </c>
      <c r="D63" s="704"/>
      <c r="E63" s="704"/>
      <c r="F63" s="150" t="str">
        <f>'Data Analysis (Client Schedule)'!F59</f>
        <v/>
      </c>
      <c r="G63" s="251" t="str">
        <f>'Data Analysis (Client Schedule)'!D59</f>
        <v/>
      </c>
      <c r="H63" s="218"/>
      <c r="I63" s="401" t="str">
        <f>'Data Analysis (Client Schedule)'!I59</f>
        <v/>
      </c>
      <c r="J63" s="402"/>
      <c r="K63" s="403" t="e">
        <f t="shared" si="8"/>
        <v>#VALUE!</v>
      </c>
      <c r="L63" s="387" t="str">
        <f t="shared" si="7"/>
        <v>0</v>
      </c>
      <c r="M63" s="388"/>
      <c r="N63" s="393" t="str">
        <f>'Data Analysis (Client Schedule)'!K59</f>
        <v/>
      </c>
      <c r="O63" s="394"/>
      <c r="P63" s="395" t="e">
        <f t="shared" si="4"/>
        <v>#VALUE!</v>
      </c>
      <c r="Q63" s="391" t="str">
        <f t="shared" si="5"/>
        <v>0</v>
      </c>
      <c r="R63" s="392"/>
      <c r="S63" s="728"/>
      <c r="T63" s="729"/>
      <c r="U63" s="729"/>
      <c r="V63" s="729"/>
      <c r="W63" s="729"/>
      <c r="X63" s="729"/>
      <c r="Y63" s="729"/>
      <c r="Z63" s="730"/>
    </row>
    <row r="64" spans="2:26" ht="33" customHeight="1" thickTop="1" thickBot="1">
      <c r="B64" s="150">
        <f>'Data Analysis (Client Schedule)'!A60</f>
        <v>0</v>
      </c>
      <c r="C64" s="704" t="str">
        <f>'Data Analysis (Client Schedule)'!E60</f>
        <v/>
      </c>
      <c r="D64" s="704"/>
      <c r="E64" s="704"/>
      <c r="F64" s="150" t="str">
        <f>'Data Analysis (Client Schedule)'!F60</f>
        <v/>
      </c>
      <c r="G64" s="251" t="str">
        <f>'Data Analysis (Client Schedule)'!D60</f>
        <v/>
      </c>
      <c r="H64" s="218"/>
      <c r="I64" s="401" t="str">
        <f>'Data Analysis (Client Schedule)'!I60</f>
        <v/>
      </c>
      <c r="J64" s="402"/>
      <c r="K64" s="403" t="e">
        <f t="shared" si="8"/>
        <v>#VALUE!</v>
      </c>
      <c r="L64" s="387" t="str">
        <f t="shared" si="7"/>
        <v>0</v>
      </c>
      <c r="M64" s="388"/>
      <c r="N64" s="393" t="str">
        <f>'Data Analysis (Client Schedule)'!K60</f>
        <v/>
      </c>
      <c r="O64" s="394"/>
      <c r="P64" s="395" t="e">
        <f t="shared" si="4"/>
        <v>#VALUE!</v>
      </c>
      <c r="Q64" s="391" t="str">
        <f t="shared" si="5"/>
        <v>0</v>
      </c>
      <c r="R64" s="392"/>
      <c r="S64" s="728"/>
      <c r="T64" s="729"/>
      <c r="U64" s="729"/>
      <c r="V64" s="729"/>
      <c r="W64" s="729"/>
      <c r="X64" s="729"/>
      <c r="Y64" s="729"/>
      <c r="Z64" s="730"/>
    </row>
    <row r="65" spans="2:26" ht="33" customHeight="1" thickTop="1" thickBot="1">
      <c r="B65" s="150">
        <f>'Data Analysis (Client Schedule)'!A61</f>
        <v>0</v>
      </c>
      <c r="C65" s="704" t="str">
        <f>'Data Analysis (Client Schedule)'!E61</f>
        <v/>
      </c>
      <c r="D65" s="704"/>
      <c r="E65" s="704"/>
      <c r="F65" s="150" t="str">
        <f>'Data Analysis (Client Schedule)'!F61</f>
        <v/>
      </c>
      <c r="G65" s="251" t="str">
        <f>'Data Analysis (Client Schedule)'!D61</f>
        <v/>
      </c>
      <c r="H65" s="218"/>
      <c r="I65" s="401" t="str">
        <f>'Data Analysis (Client Schedule)'!I61</f>
        <v/>
      </c>
      <c r="J65" s="402"/>
      <c r="K65" s="403" t="e">
        <f t="shared" si="8"/>
        <v>#VALUE!</v>
      </c>
      <c r="L65" s="387" t="str">
        <f t="shared" si="7"/>
        <v>0</v>
      </c>
      <c r="M65" s="388"/>
      <c r="N65" s="393" t="str">
        <f>'Data Analysis (Client Schedule)'!K61</f>
        <v/>
      </c>
      <c r="O65" s="394"/>
      <c r="P65" s="395" t="e">
        <f t="shared" si="4"/>
        <v>#VALUE!</v>
      </c>
      <c r="Q65" s="391" t="str">
        <f t="shared" si="5"/>
        <v>0</v>
      </c>
      <c r="R65" s="392"/>
      <c r="S65" s="728"/>
      <c r="T65" s="729"/>
      <c r="U65" s="729"/>
      <c r="V65" s="729"/>
      <c r="W65" s="729"/>
      <c r="X65" s="729"/>
      <c r="Y65" s="729"/>
      <c r="Z65" s="730"/>
    </row>
    <row r="66" spans="2:26" ht="33" customHeight="1" thickTop="1" thickBot="1">
      <c r="B66" s="150">
        <f>'Data Analysis (Client Schedule)'!A62</f>
        <v>0</v>
      </c>
      <c r="C66" s="704" t="str">
        <f>'Data Analysis (Client Schedule)'!E62</f>
        <v/>
      </c>
      <c r="D66" s="704"/>
      <c r="E66" s="704"/>
      <c r="F66" s="150" t="str">
        <f>'Data Analysis (Client Schedule)'!F62</f>
        <v/>
      </c>
      <c r="G66" s="251" t="str">
        <f>'Data Analysis (Client Schedule)'!D62</f>
        <v/>
      </c>
      <c r="H66" s="218"/>
      <c r="I66" s="401" t="str">
        <f>'Data Analysis (Client Schedule)'!I62</f>
        <v/>
      </c>
      <c r="J66" s="402"/>
      <c r="K66" s="403" t="e">
        <f t="shared" si="8"/>
        <v>#VALUE!</v>
      </c>
      <c r="L66" s="387" t="str">
        <f t="shared" si="7"/>
        <v>0</v>
      </c>
      <c r="M66" s="388"/>
      <c r="N66" s="393" t="str">
        <f>'Data Analysis (Client Schedule)'!K62</f>
        <v/>
      </c>
      <c r="O66" s="394"/>
      <c r="P66" s="395" t="e">
        <f t="shared" si="4"/>
        <v>#VALUE!</v>
      </c>
      <c r="Q66" s="391" t="str">
        <f t="shared" si="5"/>
        <v>0</v>
      </c>
      <c r="R66" s="392"/>
      <c r="S66" s="728"/>
      <c r="T66" s="729"/>
      <c r="U66" s="729"/>
      <c r="V66" s="729"/>
      <c r="W66" s="729"/>
      <c r="X66" s="729"/>
      <c r="Y66" s="729"/>
      <c r="Z66" s="730"/>
    </row>
    <row r="67" spans="2:26" ht="33" customHeight="1" thickTop="1" thickBot="1">
      <c r="B67" s="150">
        <f>'Data Analysis (Client Schedule)'!A63</f>
        <v>0</v>
      </c>
      <c r="C67" s="704" t="str">
        <f>'Data Analysis (Client Schedule)'!E63</f>
        <v/>
      </c>
      <c r="D67" s="704"/>
      <c r="E67" s="704"/>
      <c r="F67" s="150" t="str">
        <f>'Data Analysis (Client Schedule)'!F63</f>
        <v/>
      </c>
      <c r="G67" s="251" t="str">
        <f>'Data Analysis (Client Schedule)'!D63</f>
        <v/>
      </c>
      <c r="H67" s="218"/>
      <c r="I67" s="401" t="str">
        <f>'Data Analysis (Client Schedule)'!I63</f>
        <v/>
      </c>
      <c r="J67" s="402"/>
      <c r="K67" s="403" t="e">
        <f t="shared" si="8"/>
        <v>#VALUE!</v>
      </c>
      <c r="L67" s="387" t="str">
        <f t="shared" si="7"/>
        <v>0</v>
      </c>
      <c r="M67" s="388"/>
      <c r="N67" s="393" t="str">
        <f>'Data Analysis (Client Schedule)'!K63</f>
        <v/>
      </c>
      <c r="O67" s="394"/>
      <c r="P67" s="395" t="e">
        <f t="shared" si="4"/>
        <v>#VALUE!</v>
      </c>
      <c r="Q67" s="391" t="str">
        <f t="shared" si="5"/>
        <v>0</v>
      </c>
      <c r="R67" s="392"/>
      <c r="S67" s="728"/>
      <c r="T67" s="729"/>
      <c r="U67" s="729"/>
      <c r="V67" s="729"/>
      <c r="W67" s="729"/>
      <c r="X67" s="729"/>
      <c r="Y67" s="729"/>
      <c r="Z67" s="730"/>
    </row>
    <row r="68" spans="2:26" ht="33" customHeight="1" thickTop="1" thickBot="1">
      <c r="B68" s="150">
        <f>'Data Analysis (Client Schedule)'!A64</f>
        <v>0</v>
      </c>
      <c r="C68" s="704" t="str">
        <f>'Data Analysis (Client Schedule)'!E64</f>
        <v/>
      </c>
      <c r="D68" s="704"/>
      <c r="E68" s="704"/>
      <c r="F68" s="150" t="str">
        <f>'Data Analysis (Client Schedule)'!F64</f>
        <v/>
      </c>
      <c r="G68" s="251" t="str">
        <f>'Data Analysis (Client Schedule)'!D64</f>
        <v/>
      </c>
      <c r="H68" s="218"/>
      <c r="I68" s="401" t="str">
        <f>'Data Analysis (Client Schedule)'!I64</f>
        <v/>
      </c>
      <c r="J68" s="402"/>
      <c r="K68" s="403" t="e">
        <f t="shared" si="8"/>
        <v>#VALUE!</v>
      </c>
      <c r="L68" s="387" t="str">
        <f t="shared" si="7"/>
        <v>0</v>
      </c>
      <c r="M68" s="388"/>
      <c r="N68" s="393" t="str">
        <f>'Data Analysis (Client Schedule)'!K64</f>
        <v/>
      </c>
      <c r="O68" s="394"/>
      <c r="P68" s="395" t="e">
        <f t="shared" si="4"/>
        <v>#VALUE!</v>
      </c>
      <c r="Q68" s="391" t="str">
        <f t="shared" si="5"/>
        <v>0</v>
      </c>
      <c r="R68" s="392"/>
      <c r="S68" s="728"/>
      <c r="T68" s="729"/>
      <c r="U68" s="729"/>
      <c r="V68" s="729"/>
      <c r="W68" s="729"/>
      <c r="X68" s="729"/>
      <c r="Y68" s="729"/>
      <c r="Z68" s="730"/>
    </row>
    <row r="69" spans="2:26" ht="33" customHeight="1" thickTop="1" thickBot="1">
      <c r="B69" s="150">
        <f>'Data Analysis (Client Schedule)'!A65</f>
        <v>0</v>
      </c>
      <c r="C69" s="704" t="str">
        <f>'Data Analysis (Client Schedule)'!E65</f>
        <v/>
      </c>
      <c r="D69" s="704"/>
      <c r="E69" s="704"/>
      <c r="F69" s="150" t="str">
        <f>'Data Analysis (Client Schedule)'!F65</f>
        <v/>
      </c>
      <c r="G69" s="251" t="str">
        <f>'Data Analysis (Client Schedule)'!D65</f>
        <v/>
      </c>
      <c r="H69" s="218"/>
      <c r="I69" s="401" t="str">
        <f>'Data Analysis (Client Schedule)'!I65</f>
        <v/>
      </c>
      <c r="J69" s="402"/>
      <c r="K69" s="403" t="e">
        <f t="shared" si="8"/>
        <v>#VALUE!</v>
      </c>
      <c r="L69" s="387" t="str">
        <f t="shared" si="7"/>
        <v>0</v>
      </c>
      <c r="M69" s="388"/>
      <c r="N69" s="393" t="str">
        <f>'Data Analysis (Client Schedule)'!K65</f>
        <v/>
      </c>
      <c r="O69" s="394"/>
      <c r="P69" s="395" t="e">
        <f t="shared" si="4"/>
        <v>#VALUE!</v>
      </c>
      <c r="Q69" s="391" t="str">
        <f t="shared" si="5"/>
        <v>0</v>
      </c>
      <c r="R69" s="392"/>
      <c r="S69" s="728"/>
      <c r="T69" s="729"/>
      <c r="U69" s="729"/>
      <c r="V69" s="729"/>
      <c r="W69" s="729"/>
      <c r="X69" s="729"/>
      <c r="Y69" s="729"/>
      <c r="Z69" s="730"/>
    </row>
    <row r="70" spans="2:26" ht="33" customHeight="1" thickTop="1" thickBot="1">
      <c r="B70" s="150">
        <f>'Data Analysis (Client Schedule)'!A66</f>
        <v>0</v>
      </c>
      <c r="C70" s="704" t="str">
        <f>'Data Analysis (Client Schedule)'!E66</f>
        <v/>
      </c>
      <c r="D70" s="704"/>
      <c r="E70" s="704"/>
      <c r="F70" s="150" t="str">
        <f>'Data Analysis (Client Schedule)'!F66</f>
        <v/>
      </c>
      <c r="G70" s="251" t="str">
        <f>'Data Analysis (Client Schedule)'!D66</f>
        <v/>
      </c>
      <c r="H70" s="218"/>
      <c r="I70" s="401" t="str">
        <f>'Data Analysis (Client Schedule)'!I66</f>
        <v/>
      </c>
      <c r="J70" s="402"/>
      <c r="K70" s="403" t="e">
        <f t="shared" si="8"/>
        <v>#VALUE!</v>
      </c>
      <c r="L70" s="387" t="str">
        <f t="shared" si="7"/>
        <v>0</v>
      </c>
      <c r="M70" s="388"/>
      <c r="N70" s="393" t="str">
        <f>'Data Analysis (Client Schedule)'!K66</f>
        <v/>
      </c>
      <c r="O70" s="394"/>
      <c r="P70" s="395" t="e">
        <f t="shared" si="4"/>
        <v>#VALUE!</v>
      </c>
      <c r="Q70" s="391" t="str">
        <f t="shared" si="5"/>
        <v>0</v>
      </c>
      <c r="R70" s="392"/>
      <c r="S70" s="728"/>
      <c r="T70" s="729"/>
      <c r="U70" s="729"/>
      <c r="V70" s="729"/>
      <c r="W70" s="729"/>
      <c r="X70" s="729"/>
      <c r="Y70" s="729"/>
      <c r="Z70" s="730"/>
    </row>
    <row r="71" spans="2:26" ht="33" customHeight="1" thickTop="1" thickBot="1">
      <c r="B71" s="150">
        <f>'Data Analysis (Client Schedule)'!A67</f>
        <v>0</v>
      </c>
      <c r="C71" s="704" t="str">
        <f>'Data Analysis (Client Schedule)'!E67</f>
        <v/>
      </c>
      <c r="D71" s="704"/>
      <c r="E71" s="704"/>
      <c r="F71" s="150" t="str">
        <f>'Data Analysis (Client Schedule)'!F67</f>
        <v/>
      </c>
      <c r="G71" s="251" t="str">
        <f>'Data Analysis (Client Schedule)'!D67</f>
        <v/>
      </c>
      <c r="H71" s="218"/>
      <c r="I71" s="401" t="str">
        <f>'Data Analysis (Client Schedule)'!I67</f>
        <v/>
      </c>
      <c r="J71" s="402"/>
      <c r="K71" s="403" t="e">
        <f t="shared" si="8"/>
        <v>#VALUE!</v>
      </c>
      <c r="L71" s="387" t="str">
        <f t="shared" si="7"/>
        <v>0</v>
      </c>
      <c r="M71" s="388"/>
      <c r="N71" s="393" t="str">
        <f>'Data Analysis (Client Schedule)'!K67</f>
        <v/>
      </c>
      <c r="O71" s="394"/>
      <c r="P71" s="395" t="e">
        <f t="shared" si="4"/>
        <v>#VALUE!</v>
      </c>
      <c r="Q71" s="391" t="str">
        <f t="shared" si="5"/>
        <v>0</v>
      </c>
      <c r="R71" s="392"/>
      <c r="S71" s="728"/>
      <c r="T71" s="729"/>
      <c r="U71" s="729"/>
      <c r="V71" s="729"/>
      <c r="W71" s="729"/>
      <c r="X71" s="729"/>
      <c r="Y71" s="729"/>
      <c r="Z71" s="730"/>
    </row>
    <row r="72" spans="2:26" ht="33" customHeight="1" thickTop="1" thickBot="1">
      <c r="B72" s="150">
        <f>'Data Analysis (Client Schedule)'!A68</f>
        <v>0</v>
      </c>
      <c r="C72" s="704" t="str">
        <f>'Data Analysis (Client Schedule)'!E68</f>
        <v/>
      </c>
      <c r="D72" s="704"/>
      <c r="E72" s="704"/>
      <c r="F72" s="150" t="str">
        <f>'Data Analysis (Client Schedule)'!F68</f>
        <v/>
      </c>
      <c r="G72" s="251" t="str">
        <f>'Data Analysis (Client Schedule)'!D68</f>
        <v/>
      </c>
      <c r="H72" s="218"/>
      <c r="I72" s="401" t="str">
        <f>'Data Analysis (Client Schedule)'!I68</f>
        <v/>
      </c>
      <c r="J72" s="402"/>
      <c r="K72" s="403" t="e">
        <f t="shared" si="8"/>
        <v>#VALUE!</v>
      </c>
      <c r="L72" s="387" t="str">
        <f t="shared" si="7"/>
        <v>0</v>
      </c>
      <c r="M72" s="388"/>
      <c r="N72" s="393" t="str">
        <f>'Data Analysis (Client Schedule)'!K68</f>
        <v/>
      </c>
      <c r="O72" s="394"/>
      <c r="P72" s="395" t="e">
        <f t="shared" si="4"/>
        <v>#VALUE!</v>
      </c>
      <c r="Q72" s="391" t="str">
        <f t="shared" si="5"/>
        <v>0</v>
      </c>
      <c r="R72" s="392"/>
      <c r="S72" s="728"/>
      <c r="T72" s="729"/>
      <c r="U72" s="729"/>
      <c r="V72" s="729"/>
      <c r="W72" s="729"/>
      <c r="X72" s="729"/>
      <c r="Y72" s="729"/>
      <c r="Z72" s="730"/>
    </row>
    <row r="73" spans="2:26" ht="33" customHeight="1" thickTop="1" thickBot="1">
      <c r="B73" s="150">
        <f>'Data Analysis (Client Schedule)'!A69</f>
        <v>0</v>
      </c>
      <c r="C73" s="704" t="str">
        <f>'Data Analysis (Client Schedule)'!E69</f>
        <v/>
      </c>
      <c r="D73" s="704"/>
      <c r="E73" s="704"/>
      <c r="F73" s="150" t="str">
        <f>'Data Analysis (Client Schedule)'!F69</f>
        <v/>
      </c>
      <c r="G73" s="251" t="str">
        <f>'Data Analysis (Client Schedule)'!D69</f>
        <v/>
      </c>
      <c r="H73" s="218"/>
      <c r="I73" s="401" t="str">
        <f>'Data Analysis (Client Schedule)'!I69</f>
        <v/>
      </c>
      <c r="J73" s="402"/>
      <c r="K73" s="403" t="e">
        <f t="shared" si="8"/>
        <v>#VALUE!</v>
      </c>
      <c r="L73" s="387" t="str">
        <f t="shared" si="7"/>
        <v>0</v>
      </c>
      <c r="M73" s="388"/>
      <c r="N73" s="393" t="str">
        <f>'Data Analysis (Client Schedule)'!K69</f>
        <v/>
      </c>
      <c r="O73" s="394"/>
      <c r="P73" s="395" t="e">
        <f t="shared" si="4"/>
        <v>#VALUE!</v>
      </c>
      <c r="Q73" s="391" t="str">
        <f t="shared" si="5"/>
        <v>0</v>
      </c>
      <c r="R73" s="392"/>
      <c r="S73" s="728"/>
      <c r="T73" s="729"/>
      <c r="U73" s="729"/>
      <c r="V73" s="729"/>
      <c r="W73" s="729"/>
      <c r="X73" s="729"/>
      <c r="Y73" s="729"/>
      <c r="Z73" s="730"/>
    </row>
    <row r="74" spans="2:26" ht="33" customHeight="1" thickTop="1" thickBot="1">
      <c r="B74" s="150">
        <f>'Data Analysis (Client Schedule)'!A70</f>
        <v>0</v>
      </c>
      <c r="C74" s="704" t="str">
        <f>'Data Analysis (Client Schedule)'!E70</f>
        <v/>
      </c>
      <c r="D74" s="704"/>
      <c r="E74" s="704"/>
      <c r="F74" s="150" t="str">
        <f>'Data Analysis (Client Schedule)'!F70</f>
        <v/>
      </c>
      <c r="G74" s="251" t="str">
        <f>'Data Analysis (Client Schedule)'!D70</f>
        <v/>
      </c>
      <c r="H74" s="218"/>
      <c r="I74" s="401" t="str">
        <f>'Data Analysis (Client Schedule)'!I70</f>
        <v/>
      </c>
      <c r="J74" s="402"/>
      <c r="K74" s="403" t="e">
        <f t="shared" si="8"/>
        <v>#VALUE!</v>
      </c>
      <c r="L74" s="387" t="str">
        <f t="shared" si="7"/>
        <v>0</v>
      </c>
      <c r="M74" s="388"/>
      <c r="N74" s="393" t="str">
        <f>'Data Analysis (Client Schedule)'!K70</f>
        <v/>
      </c>
      <c r="O74" s="394"/>
      <c r="P74" s="395" t="e">
        <f t="shared" si="4"/>
        <v>#VALUE!</v>
      </c>
      <c r="Q74" s="391" t="str">
        <f t="shared" si="5"/>
        <v>0</v>
      </c>
      <c r="R74" s="392"/>
      <c r="S74" s="728"/>
      <c r="T74" s="729"/>
      <c r="U74" s="729"/>
      <c r="V74" s="729"/>
      <c r="W74" s="729"/>
      <c r="X74" s="729"/>
      <c r="Y74" s="729"/>
      <c r="Z74" s="730"/>
    </row>
    <row r="75" spans="2:26" ht="33" customHeight="1" thickTop="1" thickBot="1">
      <c r="B75" s="150">
        <f>'Data Analysis (Client Schedule)'!A71</f>
        <v>0</v>
      </c>
      <c r="C75" s="704" t="str">
        <f>'Data Analysis (Client Schedule)'!E71</f>
        <v/>
      </c>
      <c r="D75" s="704"/>
      <c r="E75" s="704"/>
      <c r="F75" s="150" t="str">
        <f>'Data Analysis (Client Schedule)'!F71</f>
        <v/>
      </c>
      <c r="G75" s="251" t="str">
        <f>'Data Analysis (Client Schedule)'!D71</f>
        <v/>
      </c>
      <c r="H75" s="218"/>
      <c r="I75" s="401" t="str">
        <f>'Data Analysis (Client Schedule)'!I71</f>
        <v/>
      </c>
      <c r="J75" s="402"/>
      <c r="K75" s="403" t="e">
        <f t="shared" si="8"/>
        <v>#VALUE!</v>
      </c>
      <c r="L75" s="387" t="str">
        <f t="shared" si="7"/>
        <v>0</v>
      </c>
      <c r="M75" s="388"/>
      <c r="N75" s="393" t="str">
        <f>'Data Analysis (Client Schedule)'!K71</f>
        <v/>
      </c>
      <c r="O75" s="394"/>
      <c r="P75" s="395" t="e">
        <f t="shared" si="4"/>
        <v>#VALUE!</v>
      </c>
      <c r="Q75" s="391" t="str">
        <f t="shared" si="5"/>
        <v>0</v>
      </c>
      <c r="R75" s="392"/>
      <c r="S75" s="728"/>
      <c r="T75" s="729"/>
      <c r="U75" s="729"/>
      <c r="V75" s="729"/>
      <c r="W75" s="729"/>
      <c r="X75" s="729"/>
      <c r="Y75" s="729"/>
      <c r="Z75" s="730"/>
    </row>
    <row r="76" spans="2:26" ht="33" customHeight="1" thickTop="1" thickBot="1">
      <c r="B76" s="150">
        <f>'Data Analysis (Client Schedule)'!A72</f>
        <v>0</v>
      </c>
      <c r="C76" s="704" t="str">
        <f>'Data Analysis (Client Schedule)'!E72</f>
        <v/>
      </c>
      <c r="D76" s="704"/>
      <c r="E76" s="704"/>
      <c r="F76" s="150" t="str">
        <f>'Data Analysis (Client Schedule)'!F72</f>
        <v/>
      </c>
      <c r="G76" s="251" t="str">
        <f>'Data Analysis (Client Schedule)'!D72</f>
        <v/>
      </c>
      <c r="H76" s="218"/>
      <c r="I76" s="401" t="str">
        <f>'Data Analysis (Client Schedule)'!I72</f>
        <v/>
      </c>
      <c r="J76" s="402"/>
      <c r="K76" s="403" t="e">
        <f t="shared" si="8"/>
        <v>#VALUE!</v>
      </c>
      <c r="L76" s="387" t="str">
        <f t="shared" si="7"/>
        <v>0</v>
      </c>
      <c r="M76" s="388"/>
      <c r="N76" s="393" t="str">
        <f>'Data Analysis (Client Schedule)'!K72</f>
        <v/>
      </c>
      <c r="O76" s="394"/>
      <c r="P76" s="395" t="e">
        <f t="shared" si="4"/>
        <v>#VALUE!</v>
      </c>
      <c r="Q76" s="391" t="str">
        <f t="shared" si="5"/>
        <v>0</v>
      </c>
      <c r="R76" s="392"/>
      <c r="S76" s="728"/>
      <c r="T76" s="729"/>
      <c r="U76" s="729"/>
      <c r="V76" s="729"/>
      <c r="W76" s="729"/>
      <c r="X76" s="729"/>
      <c r="Y76" s="729"/>
      <c r="Z76" s="730"/>
    </row>
    <row r="77" spans="2:26" ht="33" customHeight="1" thickTop="1" thickBot="1">
      <c r="B77" s="150">
        <f>'Data Analysis (Client Schedule)'!A73</f>
        <v>0</v>
      </c>
      <c r="C77" s="704" t="str">
        <f>'Data Analysis (Client Schedule)'!E73</f>
        <v/>
      </c>
      <c r="D77" s="704"/>
      <c r="E77" s="704"/>
      <c r="F77" s="150" t="str">
        <f>'Data Analysis (Client Schedule)'!F73</f>
        <v/>
      </c>
      <c r="G77" s="251" t="str">
        <f>'Data Analysis (Client Schedule)'!D73</f>
        <v/>
      </c>
      <c r="H77" s="218"/>
      <c r="I77" s="401" t="str">
        <f>'Data Analysis (Client Schedule)'!I73</f>
        <v/>
      </c>
      <c r="J77" s="402"/>
      <c r="K77" s="403" t="e">
        <f t="shared" si="8"/>
        <v>#VALUE!</v>
      </c>
      <c r="L77" s="387" t="str">
        <f t="shared" si="7"/>
        <v>0</v>
      </c>
      <c r="M77" s="388"/>
      <c r="N77" s="393" t="str">
        <f>'Data Analysis (Client Schedule)'!K73</f>
        <v/>
      </c>
      <c r="O77" s="394"/>
      <c r="P77" s="395" t="e">
        <f t="shared" si="4"/>
        <v>#VALUE!</v>
      </c>
      <c r="Q77" s="391" t="str">
        <f t="shared" si="5"/>
        <v>0</v>
      </c>
      <c r="R77" s="392"/>
      <c r="S77" s="728"/>
      <c r="T77" s="729"/>
      <c r="U77" s="729"/>
      <c r="V77" s="729"/>
      <c r="W77" s="729"/>
      <c r="X77" s="729"/>
      <c r="Y77" s="729"/>
      <c r="Z77" s="730"/>
    </row>
    <row r="78" spans="2:26" ht="33" customHeight="1" thickTop="1" thickBot="1">
      <c r="B78" s="150">
        <f>'Data Analysis (Client Schedule)'!A74</f>
        <v>0</v>
      </c>
      <c r="C78" s="704" t="str">
        <f>'Data Analysis (Client Schedule)'!E74</f>
        <v/>
      </c>
      <c r="D78" s="704"/>
      <c r="E78" s="704"/>
      <c r="F78" s="150" t="str">
        <f>'Data Analysis (Client Schedule)'!F74</f>
        <v/>
      </c>
      <c r="G78" s="251" t="str">
        <f>'Data Analysis (Client Schedule)'!D74</f>
        <v/>
      </c>
      <c r="H78" s="218"/>
      <c r="I78" s="401" t="str">
        <f>'Data Analysis (Client Schedule)'!I74</f>
        <v/>
      </c>
      <c r="J78" s="402"/>
      <c r="K78" s="403" t="e">
        <f t="shared" ref="K78:K109" si="9">J78/I78</f>
        <v>#VALUE!</v>
      </c>
      <c r="L78" s="387" t="str">
        <f t="shared" si="7"/>
        <v>0</v>
      </c>
      <c r="M78" s="388"/>
      <c r="N78" s="393" t="str">
        <f>'Data Analysis (Client Schedule)'!K74</f>
        <v/>
      </c>
      <c r="O78" s="394"/>
      <c r="P78" s="395" t="e">
        <f t="shared" ref="P78:P141" si="10">O78/N78</f>
        <v>#VALUE!</v>
      </c>
      <c r="Q78" s="391" t="str">
        <f t="shared" ref="Q78:Q141" si="11">IF(R78&lt;0.01%,"0",IF(R78&lt;5.01%,"A",IF(R78&lt;10.01%,"B",IF(R78&lt;15.01%,"C",IF(R78&lt;20.01%,"D",IF(R78&lt;25.01%,"E",IF(R78&gt;25%,"Uv","0")))))))</f>
        <v>0</v>
      </c>
      <c r="R78" s="392"/>
      <c r="S78" s="728"/>
      <c r="T78" s="729"/>
      <c r="U78" s="729"/>
      <c r="V78" s="729"/>
      <c r="W78" s="729"/>
      <c r="X78" s="729"/>
      <c r="Y78" s="729"/>
      <c r="Z78" s="730"/>
    </row>
    <row r="79" spans="2:26" ht="33" customHeight="1" thickTop="1" thickBot="1">
      <c r="B79" s="150">
        <f>'Data Analysis (Client Schedule)'!A75</f>
        <v>0</v>
      </c>
      <c r="C79" s="704" t="str">
        <f>'Data Analysis (Client Schedule)'!E75</f>
        <v/>
      </c>
      <c r="D79" s="704"/>
      <c r="E79" s="704"/>
      <c r="F79" s="150" t="str">
        <f>'Data Analysis (Client Schedule)'!F75</f>
        <v/>
      </c>
      <c r="G79" s="251" t="str">
        <f>'Data Analysis (Client Schedule)'!D75</f>
        <v/>
      </c>
      <c r="H79" s="218"/>
      <c r="I79" s="401" t="str">
        <f>'Data Analysis (Client Schedule)'!I75</f>
        <v/>
      </c>
      <c r="J79" s="402"/>
      <c r="K79" s="403" t="e">
        <f t="shared" si="9"/>
        <v>#VALUE!</v>
      </c>
      <c r="L79" s="387" t="str">
        <f t="shared" ref="L79:L142" si="12">IF(M79&lt;0.01%,"0",IF(M79&lt;5.01%,"A",IF(M79&lt;10.01%,"B",IF(M79&lt;15.01%,"C",IF(M79&lt;20.01%,"D",IF(M79&lt;25.01%,"E",IF(M79&gt;25%,"Uv","0")))))))</f>
        <v>0</v>
      </c>
      <c r="M79" s="388"/>
      <c r="N79" s="393" t="str">
        <f>'Data Analysis (Client Schedule)'!K75</f>
        <v/>
      </c>
      <c r="O79" s="394"/>
      <c r="P79" s="395" t="e">
        <f t="shared" si="10"/>
        <v>#VALUE!</v>
      </c>
      <c r="Q79" s="391" t="str">
        <f t="shared" si="11"/>
        <v>0</v>
      </c>
      <c r="R79" s="392"/>
      <c r="S79" s="728"/>
      <c r="T79" s="729"/>
      <c r="U79" s="729"/>
      <c r="V79" s="729"/>
      <c r="W79" s="729"/>
      <c r="X79" s="729"/>
      <c r="Y79" s="729"/>
      <c r="Z79" s="730"/>
    </row>
    <row r="80" spans="2:26" ht="33" customHeight="1" thickTop="1" thickBot="1">
      <c r="B80" s="150">
        <f>'Data Analysis (Client Schedule)'!A76</f>
        <v>0</v>
      </c>
      <c r="C80" s="704" t="str">
        <f>'Data Analysis (Client Schedule)'!E76</f>
        <v/>
      </c>
      <c r="D80" s="704"/>
      <c r="E80" s="704"/>
      <c r="F80" s="150" t="str">
        <f>'Data Analysis (Client Schedule)'!F76</f>
        <v/>
      </c>
      <c r="G80" s="251" t="str">
        <f>'Data Analysis (Client Schedule)'!D76</f>
        <v/>
      </c>
      <c r="H80" s="218"/>
      <c r="I80" s="401" t="str">
        <f>'Data Analysis (Client Schedule)'!I76</f>
        <v/>
      </c>
      <c r="J80" s="402"/>
      <c r="K80" s="403" t="e">
        <f t="shared" si="9"/>
        <v>#VALUE!</v>
      </c>
      <c r="L80" s="387" t="str">
        <f t="shared" si="12"/>
        <v>0</v>
      </c>
      <c r="M80" s="388"/>
      <c r="N80" s="393" t="str">
        <f>'Data Analysis (Client Schedule)'!K76</f>
        <v/>
      </c>
      <c r="O80" s="394"/>
      <c r="P80" s="395" t="e">
        <f t="shared" si="10"/>
        <v>#VALUE!</v>
      </c>
      <c r="Q80" s="391" t="str">
        <f t="shared" si="11"/>
        <v>0</v>
      </c>
      <c r="R80" s="392"/>
      <c r="S80" s="728"/>
      <c r="T80" s="729"/>
      <c r="U80" s="729"/>
      <c r="V80" s="729"/>
      <c r="W80" s="729"/>
      <c r="X80" s="729"/>
      <c r="Y80" s="729"/>
      <c r="Z80" s="730"/>
    </row>
    <row r="81" spans="2:26" ht="33" customHeight="1" thickTop="1" thickBot="1">
      <c r="B81" s="150">
        <f>'Data Analysis (Client Schedule)'!A77</f>
        <v>0</v>
      </c>
      <c r="C81" s="704" t="str">
        <f>'Data Analysis (Client Schedule)'!E77</f>
        <v/>
      </c>
      <c r="D81" s="704"/>
      <c r="E81" s="704"/>
      <c r="F81" s="150" t="str">
        <f>'Data Analysis (Client Schedule)'!F77</f>
        <v/>
      </c>
      <c r="G81" s="251" t="str">
        <f>'Data Analysis (Client Schedule)'!D77</f>
        <v/>
      </c>
      <c r="H81" s="218"/>
      <c r="I81" s="401" t="str">
        <f>'Data Analysis (Client Schedule)'!I77</f>
        <v/>
      </c>
      <c r="J81" s="402"/>
      <c r="K81" s="403" t="e">
        <f t="shared" si="9"/>
        <v>#VALUE!</v>
      </c>
      <c r="L81" s="387" t="str">
        <f t="shared" si="12"/>
        <v>0</v>
      </c>
      <c r="M81" s="388"/>
      <c r="N81" s="393" t="str">
        <f>'Data Analysis (Client Schedule)'!K77</f>
        <v/>
      </c>
      <c r="O81" s="394"/>
      <c r="P81" s="395" t="e">
        <f t="shared" si="10"/>
        <v>#VALUE!</v>
      </c>
      <c r="Q81" s="391" t="str">
        <f t="shared" si="11"/>
        <v>0</v>
      </c>
      <c r="R81" s="392"/>
      <c r="S81" s="728"/>
      <c r="T81" s="729"/>
      <c r="U81" s="729"/>
      <c r="V81" s="729"/>
      <c r="W81" s="729"/>
      <c r="X81" s="729"/>
      <c r="Y81" s="729"/>
      <c r="Z81" s="730"/>
    </row>
    <row r="82" spans="2:26" ht="33" customHeight="1" thickTop="1" thickBot="1">
      <c r="B82" s="150">
        <f>'Data Analysis (Client Schedule)'!A78</f>
        <v>0</v>
      </c>
      <c r="C82" s="704" t="str">
        <f>'Data Analysis (Client Schedule)'!E78</f>
        <v/>
      </c>
      <c r="D82" s="704"/>
      <c r="E82" s="704"/>
      <c r="F82" s="150" t="str">
        <f>'Data Analysis (Client Schedule)'!F78</f>
        <v/>
      </c>
      <c r="G82" s="251" t="str">
        <f>'Data Analysis (Client Schedule)'!D78</f>
        <v/>
      </c>
      <c r="H82" s="218"/>
      <c r="I82" s="401" t="str">
        <f>'Data Analysis (Client Schedule)'!I78</f>
        <v/>
      </c>
      <c r="J82" s="402"/>
      <c r="K82" s="403" t="e">
        <f t="shared" si="9"/>
        <v>#VALUE!</v>
      </c>
      <c r="L82" s="387" t="str">
        <f t="shared" si="12"/>
        <v>0</v>
      </c>
      <c r="M82" s="388"/>
      <c r="N82" s="393" t="str">
        <f>'Data Analysis (Client Schedule)'!K78</f>
        <v/>
      </c>
      <c r="O82" s="394"/>
      <c r="P82" s="395" t="e">
        <f t="shared" si="10"/>
        <v>#VALUE!</v>
      </c>
      <c r="Q82" s="391" t="str">
        <f t="shared" si="11"/>
        <v>0</v>
      </c>
      <c r="R82" s="392"/>
      <c r="S82" s="728"/>
      <c r="T82" s="729"/>
      <c r="U82" s="729"/>
      <c r="V82" s="729"/>
      <c r="W82" s="729"/>
      <c r="X82" s="729"/>
      <c r="Y82" s="729"/>
      <c r="Z82" s="730"/>
    </row>
    <row r="83" spans="2:26" ht="33" customHeight="1" thickTop="1" thickBot="1">
      <c r="B83" s="150">
        <f>'Data Analysis (Client Schedule)'!A79</f>
        <v>0</v>
      </c>
      <c r="C83" s="704" t="str">
        <f>'Data Analysis (Client Schedule)'!E79</f>
        <v/>
      </c>
      <c r="D83" s="704"/>
      <c r="E83" s="704"/>
      <c r="F83" s="150" t="str">
        <f>'Data Analysis (Client Schedule)'!F79</f>
        <v/>
      </c>
      <c r="G83" s="251" t="str">
        <f>'Data Analysis (Client Schedule)'!D79</f>
        <v/>
      </c>
      <c r="H83" s="218"/>
      <c r="I83" s="401" t="str">
        <f>'Data Analysis (Client Schedule)'!I79</f>
        <v/>
      </c>
      <c r="J83" s="402"/>
      <c r="K83" s="403" t="e">
        <f t="shared" si="9"/>
        <v>#VALUE!</v>
      </c>
      <c r="L83" s="387" t="str">
        <f t="shared" si="12"/>
        <v>0</v>
      </c>
      <c r="M83" s="388"/>
      <c r="N83" s="393" t="str">
        <f>'Data Analysis (Client Schedule)'!K79</f>
        <v/>
      </c>
      <c r="O83" s="394"/>
      <c r="P83" s="395" t="e">
        <f t="shared" si="10"/>
        <v>#VALUE!</v>
      </c>
      <c r="Q83" s="391" t="str">
        <f t="shared" si="11"/>
        <v>0</v>
      </c>
      <c r="R83" s="392"/>
      <c r="S83" s="728"/>
      <c r="T83" s="729"/>
      <c r="U83" s="729"/>
      <c r="V83" s="729"/>
      <c r="W83" s="729"/>
      <c r="X83" s="729"/>
      <c r="Y83" s="729"/>
      <c r="Z83" s="730"/>
    </row>
    <row r="84" spans="2:26" ht="33" customHeight="1" thickTop="1" thickBot="1">
      <c r="B84" s="150">
        <f>'Data Analysis (Client Schedule)'!A80</f>
        <v>0</v>
      </c>
      <c r="C84" s="704" t="str">
        <f>'Data Analysis (Client Schedule)'!E80</f>
        <v/>
      </c>
      <c r="D84" s="704"/>
      <c r="E84" s="704"/>
      <c r="F84" s="150" t="str">
        <f>'Data Analysis (Client Schedule)'!F80</f>
        <v/>
      </c>
      <c r="G84" s="251" t="str">
        <f>'Data Analysis (Client Schedule)'!D80</f>
        <v/>
      </c>
      <c r="H84" s="218"/>
      <c r="I84" s="401" t="str">
        <f>'Data Analysis (Client Schedule)'!I80</f>
        <v/>
      </c>
      <c r="J84" s="402"/>
      <c r="K84" s="403" t="e">
        <f t="shared" si="9"/>
        <v>#VALUE!</v>
      </c>
      <c r="L84" s="387" t="str">
        <f t="shared" si="12"/>
        <v>0</v>
      </c>
      <c r="M84" s="388"/>
      <c r="N84" s="393" t="str">
        <f>'Data Analysis (Client Schedule)'!K80</f>
        <v/>
      </c>
      <c r="O84" s="394"/>
      <c r="P84" s="395" t="e">
        <f t="shared" si="10"/>
        <v>#VALUE!</v>
      </c>
      <c r="Q84" s="391" t="str">
        <f t="shared" si="11"/>
        <v>0</v>
      </c>
      <c r="R84" s="392"/>
      <c r="S84" s="728"/>
      <c r="T84" s="729"/>
      <c r="U84" s="729"/>
      <c r="V84" s="729"/>
      <c r="W84" s="729"/>
      <c r="X84" s="729"/>
      <c r="Y84" s="729"/>
      <c r="Z84" s="730"/>
    </row>
    <row r="85" spans="2:26" ht="33" customHeight="1" thickTop="1" thickBot="1">
      <c r="B85" s="150">
        <f>'Data Analysis (Client Schedule)'!A81</f>
        <v>0</v>
      </c>
      <c r="C85" s="704" t="str">
        <f>'Data Analysis (Client Schedule)'!E81</f>
        <v/>
      </c>
      <c r="D85" s="704"/>
      <c r="E85" s="704"/>
      <c r="F85" s="150" t="str">
        <f>'Data Analysis (Client Schedule)'!F81</f>
        <v/>
      </c>
      <c r="G85" s="251" t="str">
        <f>'Data Analysis (Client Schedule)'!D81</f>
        <v/>
      </c>
      <c r="H85" s="218"/>
      <c r="I85" s="401" t="str">
        <f>'Data Analysis (Client Schedule)'!I81</f>
        <v/>
      </c>
      <c r="J85" s="402"/>
      <c r="K85" s="403" t="e">
        <f t="shared" si="9"/>
        <v>#VALUE!</v>
      </c>
      <c r="L85" s="387" t="str">
        <f t="shared" si="12"/>
        <v>0</v>
      </c>
      <c r="M85" s="388"/>
      <c r="N85" s="393" t="str">
        <f>'Data Analysis (Client Schedule)'!K81</f>
        <v/>
      </c>
      <c r="O85" s="394"/>
      <c r="P85" s="395" t="e">
        <f t="shared" si="10"/>
        <v>#VALUE!</v>
      </c>
      <c r="Q85" s="391" t="str">
        <f t="shared" si="11"/>
        <v>0</v>
      </c>
      <c r="R85" s="392"/>
      <c r="S85" s="728"/>
      <c r="T85" s="729"/>
      <c r="U85" s="729"/>
      <c r="V85" s="729"/>
      <c r="W85" s="729"/>
      <c r="X85" s="729"/>
      <c r="Y85" s="729"/>
      <c r="Z85" s="730"/>
    </row>
    <row r="86" spans="2:26" ht="33" customHeight="1" thickTop="1" thickBot="1">
      <c r="B86" s="150">
        <f>'Data Analysis (Client Schedule)'!A82</f>
        <v>0</v>
      </c>
      <c r="C86" s="704" t="str">
        <f>'Data Analysis (Client Schedule)'!E82</f>
        <v/>
      </c>
      <c r="D86" s="704"/>
      <c r="E86" s="704"/>
      <c r="F86" s="150" t="str">
        <f>'Data Analysis (Client Schedule)'!F82</f>
        <v/>
      </c>
      <c r="G86" s="251" t="str">
        <f>'Data Analysis (Client Schedule)'!D82</f>
        <v/>
      </c>
      <c r="H86" s="218"/>
      <c r="I86" s="401" t="str">
        <f>'Data Analysis (Client Schedule)'!I82</f>
        <v/>
      </c>
      <c r="J86" s="402"/>
      <c r="K86" s="403" t="e">
        <f t="shared" si="9"/>
        <v>#VALUE!</v>
      </c>
      <c r="L86" s="387" t="str">
        <f t="shared" si="12"/>
        <v>0</v>
      </c>
      <c r="M86" s="388"/>
      <c r="N86" s="393" t="str">
        <f>'Data Analysis (Client Schedule)'!K82</f>
        <v/>
      </c>
      <c r="O86" s="394"/>
      <c r="P86" s="395" t="e">
        <f t="shared" si="10"/>
        <v>#VALUE!</v>
      </c>
      <c r="Q86" s="391" t="str">
        <f t="shared" si="11"/>
        <v>0</v>
      </c>
      <c r="R86" s="392"/>
      <c r="S86" s="728"/>
      <c r="T86" s="729"/>
      <c r="U86" s="729"/>
      <c r="V86" s="729"/>
      <c r="W86" s="729"/>
      <c r="X86" s="729"/>
      <c r="Y86" s="729"/>
      <c r="Z86" s="730"/>
    </row>
    <row r="87" spans="2:26" ht="33" customHeight="1" thickTop="1" thickBot="1">
      <c r="B87" s="150">
        <f>'Data Analysis (Client Schedule)'!A83</f>
        <v>0</v>
      </c>
      <c r="C87" s="704" t="str">
        <f>'Data Analysis (Client Schedule)'!E83</f>
        <v/>
      </c>
      <c r="D87" s="704"/>
      <c r="E87" s="704"/>
      <c r="F87" s="150" t="str">
        <f>'Data Analysis (Client Schedule)'!F83</f>
        <v/>
      </c>
      <c r="G87" s="251" t="str">
        <f>'Data Analysis (Client Schedule)'!D83</f>
        <v/>
      </c>
      <c r="H87" s="218"/>
      <c r="I87" s="401" t="str">
        <f>'Data Analysis (Client Schedule)'!I83</f>
        <v/>
      </c>
      <c r="J87" s="402"/>
      <c r="K87" s="403" t="e">
        <f t="shared" si="9"/>
        <v>#VALUE!</v>
      </c>
      <c r="L87" s="387" t="str">
        <f t="shared" si="12"/>
        <v>0</v>
      </c>
      <c r="M87" s="388"/>
      <c r="N87" s="393" t="str">
        <f>'Data Analysis (Client Schedule)'!K83</f>
        <v/>
      </c>
      <c r="O87" s="394"/>
      <c r="P87" s="395" t="e">
        <f t="shared" si="10"/>
        <v>#VALUE!</v>
      </c>
      <c r="Q87" s="391" t="str">
        <f t="shared" si="11"/>
        <v>0</v>
      </c>
      <c r="R87" s="392"/>
      <c r="S87" s="728"/>
      <c r="T87" s="729"/>
      <c r="U87" s="729"/>
      <c r="V87" s="729"/>
      <c r="W87" s="729"/>
      <c r="X87" s="729"/>
      <c r="Y87" s="729"/>
      <c r="Z87" s="730"/>
    </row>
    <row r="88" spans="2:26" ht="33" customHeight="1" thickTop="1" thickBot="1">
      <c r="B88" s="150">
        <f>'Data Analysis (Client Schedule)'!A84</f>
        <v>0</v>
      </c>
      <c r="C88" s="704" t="str">
        <f>'Data Analysis (Client Schedule)'!E84</f>
        <v/>
      </c>
      <c r="D88" s="704"/>
      <c r="E88" s="704"/>
      <c r="F88" s="150" t="str">
        <f>'Data Analysis (Client Schedule)'!F84</f>
        <v/>
      </c>
      <c r="G88" s="251" t="str">
        <f>'Data Analysis (Client Schedule)'!D84</f>
        <v/>
      </c>
      <c r="H88" s="218"/>
      <c r="I88" s="401" t="str">
        <f>'Data Analysis (Client Schedule)'!I84</f>
        <v/>
      </c>
      <c r="J88" s="402"/>
      <c r="K88" s="403" t="e">
        <f t="shared" si="9"/>
        <v>#VALUE!</v>
      </c>
      <c r="L88" s="387" t="str">
        <f t="shared" si="12"/>
        <v>0</v>
      </c>
      <c r="M88" s="388"/>
      <c r="N88" s="393" t="str">
        <f>'Data Analysis (Client Schedule)'!K84</f>
        <v/>
      </c>
      <c r="O88" s="394"/>
      <c r="P88" s="395" t="e">
        <f t="shared" si="10"/>
        <v>#VALUE!</v>
      </c>
      <c r="Q88" s="391" t="str">
        <f t="shared" si="11"/>
        <v>0</v>
      </c>
      <c r="R88" s="392"/>
      <c r="S88" s="728"/>
      <c r="T88" s="729"/>
      <c r="U88" s="729"/>
      <c r="V88" s="729"/>
      <c r="W88" s="729"/>
      <c r="X88" s="729"/>
      <c r="Y88" s="729"/>
      <c r="Z88" s="730"/>
    </row>
    <row r="89" spans="2:26" ht="33" customHeight="1" thickTop="1" thickBot="1">
      <c r="B89" s="150">
        <f>'Data Analysis (Client Schedule)'!A85</f>
        <v>0</v>
      </c>
      <c r="C89" s="704" t="str">
        <f>'Data Analysis (Client Schedule)'!E85</f>
        <v/>
      </c>
      <c r="D89" s="704"/>
      <c r="E89" s="704"/>
      <c r="F89" s="150" t="str">
        <f>'Data Analysis (Client Schedule)'!F85</f>
        <v/>
      </c>
      <c r="G89" s="251" t="str">
        <f>'Data Analysis (Client Schedule)'!D85</f>
        <v/>
      </c>
      <c r="H89" s="218"/>
      <c r="I89" s="401" t="str">
        <f>'Data Analysis (Client Schedule)'!I85</f>
        <v/>
      </c>
      <c r="J89" s="402"/>
      <c r="K89" s="403" t="e">
        <f t="shared" si="9"/>
        <v>#VALUE!</v>
      </c>
      <c r="L89" s="387" t="str">
        <f t="shared" si="12"/>
        <v>0</v>
      </c>
      <c r="M89" s="388"/>
      <c r="N89" s="393" t="str">
        <f>'Data Analysis (Client Schedule)'!K85</f>
        <v/>
      </c>
      <c r="O89" s="394"/>
      <c r="P89" s="395" t="e">
        <f t="shared" si="10"/>
        <v>#VALUE!</v>
      </c>
      <c r="Q89" s="391" t="str">
        <f t="shared" si="11"/>
        <v>0</v>
      </c>
      <c r="R89" s="392"/>
      <c r="S89" s="728"/>
      <c r="T89" s="729"/>
      <c r="U89" s="729"/>
      <c r="V89" s="729"/>
      <c r="W89" s="729"/>
      <c r="X89" s="729"/>
      <c r="Y89" s="729"/>
      <c r="Z89" s="730"/>
    </row>
    <row r="90" spans="2:26" ht="33" customHeight="1" thickTop="1" thickBot="1">
      <c r="B90" s="150">
        <f>'Data Analysis (Client Schedule)'!A86</f>
        <v>0</v>
      </c>
      <c r="C90" s="704" t="str">
        <f>'Data Analysis (Client Schedule)'!E86</f>
        <v/>
      </c>
      <c r="D90" s="704"/>
      <c r="E90" s="704"/>
      <c r="F90" s="150" t="str">
        <f>'Data Analysis (Client Schedule)'!F86</f>
        <v/>
      </c>
      <c r="G90" s="251" t="str">
        <f>'Data Analysis (Client Schedule)'!D86</f>
        <v/>
      </c>
      <c r="H90" s="218"/>
      <c r="I90" s="401" t="str">
        <f>'Data Analysis (Client Schedule)'!I86</f>
        <v/>
      </c>
      <c r="J90" s="402"/>
      <c r="K90" s="403" t="e">
        <f t="shared" si="9"/>
        <v>#VALUE!</v>
      </c>
      <c r="L90" s="387" t="str">
        <f t="shared" si="12"/>
        <v>0</v>
      </c>
      <c r="M90" s="388"/>
      <c r="N90" s="393" t="str">
        <f>'Data Analysis (Client Schedule)'!K86</f>
        <v/>
      </c>
      <c r="O90" s="394"/>
      <c r="P90" s="395" t="e">
        <f t="shared" si="10"/>
        <v>#VALUE!</v>
      </c>
      <c r="Q90" s="391" t="str">
        <f t="shared" si="11"/>
        <v>0</v>
      </c>
      <c r="R90" s="392"/>
      <c r="S90" s="728"/>
      <c r="T90" s="729"/>
      <c r="U90" s="729"/>
      <c r="V90" s="729"/>
      <c r="W90" s="729"/>
      <c r="X90" s="729"/>
      <c r="Y90" s="729"/>
      <c r="Z90" s="730"/>
    </row>
    <row r="91" spans="2:26" ht="33" customHeight="1" thickTop="1" thickBot="1">
      <c r="B91" s="150">
        <f>'Data Analysis (Client Schedule)'!A87</f>
        <v>0</v>
      </c>
      <c r="C91" s="704" t="str">
        <f>'Data Analysis (Client Schedule)'!E87</f>
        <v/>
      </c>
      <c r="D91" s="704"/>
      <c r="E91" s="704"/>
      <c r="F91" s="150" t="str">
        <f>'Data Analysis (Client Schedule)'!F87</f>
        <v/>
      </c>
      <c r="G91" s="251" t="str">
        <f>'Data Analysis (Client Schedule)'!D87</f>
        <v/>
      </c>
      <c r="H91" s="218"/>
      <c r="I91" s="401" t="str">
        <f>'Data Analysis (Client Schedule)'!I87</f>
        <v/>
      </c>
      <c r="J91" s="402"/>
      <c r="K91" s="403" t="e">
        <f t="shared" si="9"/>
        <v>#VALUE!</v>
      </c>
      <c r="L91" s="387" t="str">
        <f t="shared" si="12"/>
        <v>0</v>
      </c>
      <c r="M91" s="388"/>
      <c r="N91" s="393" t="str">
        <f>'Data Analysis (Client Schedule)'!K87</f>
        <v/>
      </c>
      <c r="O91" s="394"/>
      <c r="P91" s="395" t="e">
        <f t="shared" si="10"/>
        <v>#VALUE!</v>
      </c>
      <c r="Q91" s="391" t="str">
        <f t="shared" si="11"/>
        <v>0</v>
      </c>
      <c r="R91" s="392"/>
      <c r="S91" s="728"/>
      <c r="T91" s="729"/>
      <c r="U91" s="729"/>
      <c r="V91" s="729"/>
      <c r="W91" s="729"/>
      <c r="X91" s="729"/>
      <c r="Y91" s="729"/>
      <c r="Z91" s="730"/>
    </row>
    <row r="92" spans="2:26" ht="33" customHeight="1" thickTop="1" thickBot="1">
      <c r="B92" s="150">
        <f>'Data Analysis (Client Schedule)'!A88</f>
        <v>0</v>
      </c>
      <c r="C92" s="704" t="str">
        <f>'Data Analysis (Client Schedule)'!E88</f>
        <v/>
      </c>
      <c r="D92" s="704"/>
      <c r="E92" s="704"/>
      <c r="F92" s="150" t="str">
        <f>'Data Analysis (Client Schedule)'!F88</f>
        <v/>
      </c>
      <c r="G92" s="251" t="str">
        <f>'Data Analysis (Client Schedule)'!D88</f>
        <v/>
      </c>
      <c r="H92" s="218"/>
      <c r="I92" s="401" t="str">
        <f>'Data Analysis (Client Schedule)'!I88</f>
        <v/>
      </c>
      <c r="J92" s="402"/>
      <c r="K92" s="403" t="e">
        <f t="shared" si="9"/>
        <v>#VALUE!</v>
      </c>
      <c r="L92" s="387" t="str">
        <f t="shared" si="12"/>
        <v>0</v>
      </c>
      <c r="M92" s="388"/>
      <c r="N92" s="393" t="str">
        <f>'Data Analysis (Client Schedule)'!K88</f>
        <v/>
      </c>
      <c r="O92" s="394"/>
      <c r="P92" s="395" t="e">
        <f t="shared" si="10"/>
        <v>#VALUE!</v>
      </c>
      <c r="Q92" s="391" t="str">
        <f t="shared" si="11"/>
        <v>0</v>
      </c>
      <c r="R92" s="392"/>
      <c r="S92" s="728"/>
      <c r="T92" s="729"/>
      <c r="U92" s="729"/>
      <c r="V92" s="729"/>
      <c r="W92" s="729"/>
      <c r="X92" s="729"/>
      <c r="Y92" s="729"/>
      <c r="Z92" s="730"/>
    </row>
    <row r="93" spans="2:26" ht="33" customHeight="1" thickTop="1" thickBot="1">
      <c r="B93" s="150">
        <f>'Data Analysis (Client Schedule)'!A89</f>
        <v>0</v>
      </c>
      <c r="C93" s="704" t="str">
        <f>'Data Analysis (Client Schedule)'!E89</f>
        <v/>
      </c>
      <c r="D93" s="704"/>
      <c r="E93" s="704"/>
      <c r="F93" s="150" t="str">
        <f>'Data Analysis (Client Schedule)'!F89</f>
        <v/>
      </c>
      <c r="G93" s="251" t="str">
        <f>'Data Analysis (Client Schedule)'!D89</f>
        <v/>
      </c>
      <c r="H93" s="218"/>
      <c r="I93" s="401" t="str">
        <f>'Data Analysis (Client Schedule)'!I89</f>
        <v/>
      </c>
      <c r="J93" s="402"/>
      <c r="K93" s="403" t="e">
        <f t="shared" si="9"/>
        <v>#VALUE!</v>
      </c>
      <c r="L93" s="387" t="str">
        <f t="shared" si="12"/>
        <v>0</v>
      </c>
      <c r="M93" s="388"/>
      <c r="N93" s="393" t="str">
        <f>'Data Analysis (Client Schedule)'!K89</f>
        <v/>
      </c>
      <c r="O93" s="394"/>
      <c r="P93" s="395" t="e">
        <f t="shared" si="10"/>
        <v>#VALUE!</v>
      </c>
      <c r="Q93" s="391" t="str">
        <f t="shared" si="11"/>
        <v>0</v>
      </c>
      <c r="R93" s="392"/>
      <c r="S93" s="728"/>
      <c r="T93" s="729"/>
      <c r="U93" s="729"/>
      <c r="V93" s="729"/>
      <c r="W93" s="729"/>
      <c r="X93" s="729"/>
      <c r="Y93" s="729"/>
      <c r="Z93" s="730"/>
    </row>
    <row r="94" spans="2:26" ht="33" customHeight="1" thickTop="1" thickBot="1">
      <c r="B94" s="150">
        <f>'Data Analysis (Client Schedule)'!A90</f>
        <v>0</v>
      </c>
      <c r="C94" s="704" t="str">
        <f>'Data Analysis (Client Schedule)'!E90</f>
        <v/>
      </c>
      <c r="D94" s="704"/>
      <c r="E94" s="704"/>
      <c r="F94" s="150" t="str">
        <f>'Data Analysis (Client Schedule)'!F90</f>
        <v/>
      </c>
      <c r="G94" s="251" t="str">
        <f>'Data Analysis (Client Schedule)'!D90</f>
        <v/>
      </c>
      <c r="H94" s="218"/>
      <c r="I94" s="401" t="str">
        <f>'Data Analysis (Client Schedule)'!I90</f>
        <v/>
      </c>
      <c r="J94" s="402"/>
      <c r="K94" s="403" t="e">
        <f t="shared" si="9"/>
        <v>#VALUE!</v>
      </c>
      <c r="L94" s="387" t="str">
        <f t="shared" si="12"/>
        <v>0</v>
      </c>
      <c r="M94" s="388"/>
      <c r="N94" s="393" t="str">
        <f>'Data Analysis (Client Schedule)'!K90</f>
        <v/>
      </c>
      <c r="O94" s="394"/>
      <c r="P94" s="395" t="e">
        <f t="shared" si="10"/>
        <v>#VALUE!</v>
      </c>
      <c r="Q94" s="391" t="str">
        <f t="shared" si="11"/>
        <v>0</v>
      </c>
      <c r="R94" s="392"/>
      <c r="S94" s="728"/>
      <c r="T94" s="729"/>
      <c r="U94" s="729"/>
      <c r="V94" s="729"/>
      <c r="W94" s="729"/>
      <c r="X94" s="729"/>
      <c r="Y94" s="729"/>
      <c r="Z94" s="730"/>
    </row>
    <row r="95" spans="2:26" ht="33" customHeight="1" thickTop="1" thickBot="1">
      <c r="B95" s="150">
        <f>'Data Analysis (Client Schedule)'!A91</f>
        <v>0</v>
      </c>
      <c r="C95" s="704" t="str">
        <f>'Data Analysis (Client Schedule)'!E91</f>
        <v/>
      </c>
      <c r="D95" s="704"/>
      <c r="E95" s="704"/>
      <c r="F95" s="150" t="str">
        <f>'Data Analysis (Client Schedule)'!F91</f>
        <v/>
      </c>
      <c r="G95" s="251" t="str">
        <f>'Data Analysis (Client Schedule)'!D91</f>
        <v/>
      </c>
      <c r="H95" s="218"/>
      <c r="I95" s="401" t="str">
        <f>'Data Analysis (Client Schedule)'!I91</f>
        <v/>
      </c>
      <c r="J95" s="402"/>
      <c r="K95" s="403" t="e">
        <f t="shared" si="9"/>
        <v>#VALUE!</v>
      </c>
      <c r="L95" s="387" t="str">
        <f t="shared" si="12"/>
        <v>0</v>
      </c>
      <c r="M95" s="388"/>
      <c r="N95" s="393" t="str">
        <f>'Data Analysis (Client Schedule)'!K91</f>
        <v/>
      </c>
      <c r="O95" s="394"/>
      <c r="P95" s="395" t="e">
        <f t="shared" si="10"/>
        <v>#VALUE!</v>
      </c>
      <c r="Q95" s="391" t="str">
        <f t="shared" si="11"/>
        <v>0</v>
      </c>
      <c r="R95" s="392"/>
      <c r="S95" s="728"/>
      <c r="T95" s="729"/>
      <c r="U95" s="729"/>
      <c r="V95" s="729"/>
      <c r="W95" s="729"/>
      <c r="X95" s="729"/>
      <c r="Y95" s="729"/>
      <c r="Z95" s="730"/>
    </row>
    <row r="96" spans="2:26" ht="33" customHeight="1" thickTop="1" thickBot="1">
      <c r="B96" s="150">
        <f>'Data Analysis (Client Schedule)'!A92</f>
        <v>0</v>
      </c>
      <c r="C96" s="704" t="str">
        <f>'Data Analysis (Client Schedule)'!E92</f>
        <v/>
      </c>
      <c r="D96" s="704"/>
      <c r="E96" s="704"/>
      <c r="F96" s="150" t="str">
        <f>'Data Analysis (Client Schedule)'!F92</f>
        <v/>
      </c>
      <c r="G96" s="251" t="str">
        <f>'Data Analysis (Client Schedule)'!D92</f>
        <v/>
      </c>
      <c r="H96" s="218"/>
      <c r="I96" s="401" t="str">
        <f>'Data Analysis (Client Schedule)'!I92</f>
        <v/>
      </c>
      <c r="J96" s="402"/>
      <c r="K96" s="403" t="e">
        <f t="shared" si="9"/>
        <v>#VALUE!</v>
      </c>
      <c r="L96" s="387" t="str">
        <f t="shared" si="12"/>
        <v>0</v>
      </c>
      <c r="M96" s="388"/>
      <c r="N96" s="393" t="str">
        <f>'Data Analysis (Client Schedule)'!K92</f>
        <v/>
      </c>
      <c r="O96" s="394"/>
      <c r="P96" s="395" t="e">
        <f t="shared" si="10"/>
        <v>#VALUE!</v>
      </c>
      <c r="Q96" s="391" t="str">
        <f t="shared" si="11"/>
        <v>0</v>
      </c>
      <c r="R96" s="392"/>
      <c r="S96" s="728"/>
      <c r="T96" s="729"/>
      <c r="U96" s="729"/>
      <c r="V96" s="729"/>
      <c r="W96" s="729"/>
      <c r="X96" s="729"/>
      <c r="Y96" s="729"/>
      <c r="Z96" s="730"/>
    </row>
    <row r="97" spans="2:26" ht="33" customHeight="1" thickTop="1" thickBot="1">
      <c r="B97" s="150">
        <f>'Data Analysis (Client Schedule)'!A93</f>
        <v>0</v>
      </c>
      <c r="C97" s="704" t="str">
        <f>'Data Analysis (Client Schedule)'!E93</f>
        <v/>
      </c>
      <c r="D97" s="704"/>
      <c r="E97" s="704"/>
      <c r="F97" s="150" t="str">
        <f>'Data Analysis (Client Schedule)'!F93</f>
        <v/>
      </c>
      <c r="G97" s="251" t="str">
        <f>'Data Analysis (Client Schedule)'!D93</f>
        <v/>
      </c>
      <c r="H97" s="218"/>
      <c r="I97" s="401" t="str">
        <f>'Data Analysis (Client Schedule)'!I93</f>
        <v/>
      </c>
      <c r="J97" s="402"/>
      <c r="K97" s="403" t="e">
        <f t="shared" si="9"/>
        <v>#VALUE!</v>
      </c>
      <c r="L97" s="387" t="str">
        <f t="shared" si="12"/>
        <v>0</v>
      </c>
      <c r="M97" s="388"/>
      <c r="N97" s="393" t="str">
        <f>'Data Analysis (Client Schedule)'!K93</f>
        <v/>
      </c>
      <c r="O97" s="394"/>
      <c r="P97" s="395" t="e">
        <f t="shared" si="10"/>
        <v>#VALUE!</v>
      </c>
      <c r="Q97" s="391" t="str">
        <f t="shared" si="11"/>
        <v>0</v>
      </c>
      <c r="R97" s="392"/>
      <c r="S97" s="728"/>
      <c r="T97" s="729"/>
      <c r="U97" s="729"/>
      <c r="V97" s="729"/>
      <c r="W97" s="729"/>
      <c r="X97" s="729"/>
      <c r="Y97" s="729"/>
      <c r="Z97" s="730"/>
    </row>
    <row r="98" spans="2:26" ht="33" customHeight="1" thickTop="1" thickBot="1">
      <c r="B98" s="150">
        <f>'Data Analysis (Client Schedule)'!A94</f>
        <v>0</v>
      </c>
      <c r="C98" s="704" t="str">
        <f>'Data Analysis (Client Schedule)'!E94</f>
        <v/>
      </c>
      <c r="D98" s="704"/>
      <c r="E98" s="704"/>
      <c r="F98" s="150" t="str">
        <f>'Data Analysis (Client Schedule)'!F94</f>
        <v/>
      </c>
      <c r="G98" s="251" t="str">
        <f>'Data Analysis (Client Schedule)'!D94</f>
        <v/>
      </c>
      <c r="H98" s="218"/>
      <c r="I98" s="401" t="str">
        <f>'Data Analysis (Client Schedule)'!I94</f>
        <v/>
      </c>
      <c r="J98" s="402"/>
      <c r="K98" s="403" t="e">
        <f t="shared" si="9"/>
        <v>#VALUE!</v>
      </c>
      <c r="L98" s="387" t="str">
        <f t="shared" si="12"/>
        <v>0</v>
      </c>
      <c r="M98" s="388"/>
      <c r="N98" s="393" t="str">
        <f>'Data Analysis (Client Schedule)'!K94</f>
        <v/>
      </c>
      <c r="O98" s="394"/>
      <c r="P98" s="395" t="e">
        <f t="shared" si="10"/>
        <v>#VALUE!</v>
      </c>
      <c r="Q98" s="391" t="str">
        <f t="shared" si="11"/>
        <v>0</v>
      </c>
      <c r="R98" s="392"/>
      <c r="S98" s="728"/>
      <c r="T98" s="729"/>
      <c r="U98" s="729"/>
      <c r="V98" s="729"/>
      <c r="W98" s="729"/>
      <c r="X98" s="729"/>
      <c r="Y98" s="729"/>
      <c r="Z98" s="730"/>
    </row>
    <row r="99" spans="2:26" ht="33" customHeight="1" thickTop="1" thickBot="1">
      <c r="B99" s="150">
        <f>'Data Analysis (Client Schedule)'!A95</f>
        <v>0</v>
      </c>
      <c r="C99" s="704" t="str">
        <f>'Data Analysis (Client Schedule)'!E95</f>
        <v/>
      </c>
      <c r="D99" s="704"/>
      <c r="E99" s="704"/>
      <c r="F99" s="150" t="str">
        <f>'Data Analysis (Client Schedule)'!F95</f>
        <v/>
      </c>
      <c r="G99" s="251" t="str">
        <f>'Data Analysis (Client Schedule)'!D95</f>
        <v/>
      </c>
      <c r="H99" s="218"/>
      <c r="I99" s="401" t="str">
        <f>'Data Analysis (Client Schedule)'!I95</f>
        <v/>
      </c>
      <c r="J99" s="402"/>
      <c r="K99" s="403" t="e">
        <f t="shared" si="9"/>
        <v>#VALUE!</v>
      </c>
      <c r="L99" s="387" t="str">
        <f t="shared" si="12"/>
        <v>0</v>
      </c>
      <c r="M99" s="388"/>
      <c r="N99" s="393" t="str">
        <f>'Data Analysis (Client Schedule)'!K95</f>
        <v/>
      </c>
      <c r="O99" s="394"/>
      <c r="P99" s="395" t="e">
        <f t="shared" si="10"/>
        <v>#VALUE!</v>
      </c>
      <c r="Q99" s="391" t="str">
        <f t="shared" si="11"/>
        <v>0</v>
      </c>
      <c r="R99" s="392"/>
      <c r="S99" s="728"/>
      <c r="T99" s="729"/>
      <c r="U99" s="729"/>
      <c r="V99" s="729"/>
      <c r="W99" s="729"/>
      <c r="X99" s="729"/>
      <c r="Y99" s="729"/>
      <c r="Z99" s="730"/>
    </row>
    <row r="100" spans="2:26" ht="33" customHeight="1" thickTop="1" thickBot="1">
      <c r="B100" s="150">
        <f>'Data Analysis (Client Schedule)'!A96</f>
        <v>0</v>
      </c>
      <c r="C100" s="704" t="str">
        <f>'Data Analysis (Client Schedule)'!E96</f>
        <v/>
      </c>
      <c r="D100" s="704"/>
      <c r="E100" s="704"/>
      <c r="F100" s="150" t="str">
        <f>'Data Analysis (Client Schedule)'!F96</f>
        <v/>
      </c>
      <c r="G100" s="251" t="str">
        <f>'Data Analysis (Client Schedule)'!D96</f>
        <v/>
      </c>
      <c r="H100" s="218"/>
      <c r="I100" s="401" t="str">
        <f>'Data Analysis (Client Schedule)'!I96</f>
        <v/>
      </c>
      <c r="J100" s="402"/>
      <c r="K100" s="403" t="e">
        <f t="shared" si="9"/>
        <v>#VALUE!</v>
      </c>
      <c r="L100" s="387" t="str">
        <f t="shared" si="12"/>
        <v>0</v>
      </c>
      <c r="M100" s="388"/>
      <c r="N100" s="393" t="str">
        <f>'Data Analysis (Client Schedule)'!K96</f>
        <v/>
      </c>
      <c r="O100" s="394"/>
      <c r="P100" s="395" t="e">
        <f t="shared" si="10"/>
        <v>#VALUE!</v>
      </c>
      <c r="Q100" s="391" t="str">
        <f t="shared" si="11"/>
        <v>0</v>
      </c>
      <c r="R100" s="392"/>
      <c r="S100" s="728"/>
      <c r="T100" s="729"/>
      <c r="U100" s="729"/>
      <c r="V100" s="729"/>
      <c r="W100" s="729"/>
      <c r="X100" s="729"/>
      <c r="Y100" s="729"/>
      <c r="Z100" s="730"/>
    </row>
    <row r="101" spans="2:26" ht="33" customHeight="1" thickTop="1" thickBot="1">
      <c r="B101" s="150">
        <f>'Data Analysis (Client Schedule)'!A97</f>
        <v>0</v>
      </c>
      <c r="C101" s="704" t="str">
        <f>'Data Analysis (Client Schedule)'!E97</f>
        <v/>
      </c>
      <c r="D101" s="704"/>
      <c r="E101" s="704"/>
      <c r="F101" s="150" t="str">
        <f>'Data Analysis (Client Schedule)'!F97</f>
        <v/>
      </c>
      <c r="G101" s="251" t="str">
        <f>'Data Analysis (Client Schedule)'!D97</f>
        <v/>
      </c>
      <c r="H101" s="218"/>
      <c r="I101" s="401" t="str">
        <f>'Data Analysis (Client Schedule)'!I97</f>
        <v/>
      </c>
      <c r="J101" s="402"/>
      <c r="K101" s="403" t="e">
        <f t="shared" si="9"/>
        <v>#VALUE!</v>
      </c>
      <c r="L101" s="387" t="str">
        <f t="shared" si="12"/>
        <v>0</v>
      </c>
      <c r="M101" s="388"/>
      <c r="N101" s="393" t="str">
        <f>'Data Analysis (Client Schedule)'!K97</f>
        <v/>
      </c>
      <c r="O101" s="394"/>
      <c r="P101" s="395" t="e">
        <f t="shared" si="10"/>
        <v>#VALUE!</v>
      </c>
      <c r="Q101" s="391" t="str">
        <f t="shared" si="11"/>
        <v>0</v>
      </c>
      <c r="R101" s="392"/>
      <c r="S101" s="728"/>
      <c r="T101" s="729"/>
      <c r="U101" s="729"/>
      <c r="V101" s="729"/>
      <c r="W101" s="729"/>
      <c r="X101" s="729"/>
      <c r="Y101" s="729"/>
      <c r="Z101" s="730"/>
    </row>
    <row r="102" spans="2:26" ht="33" customHeight="1" thickTop="1" thickBot="1">
      <c r="B102" s="150">
        <f>'Data Analysis (Client Schedule)'!A98</f>
        <v>0</v>
      </c>
      <c r="C102" s="704" t="str">
        <f>'Data Analysis (Client Schedule)'!E98</f>
        <v/>
      </c>
      <c r="D102" s="704"/>
      <c r="E102" s="704"/>
      <c r="F102" s="150" t="str">
        <f>'Data Analysis (Client Schedule)'!F98</f>
        <v/>
      </c>
      <c r="G102" s="251" t="str">
        <f>'Data Analysis (Client Schedule)'!D98</f>
        <v/>
      </c>
      <c r="H102" s="218"/>
      <c r="I102" s="401" t="str">
        <f>'Data Analysis (Client Schedule)'!I98</f>
        <v/>
      </c>
      <c r="J102" s="402"/>
      <c r="K102" s="403" t="e">
        <f t="shared" si="9"/>
        <v>#VALUE!</v>
      </c>
      <c r="L102" s="387" t="str">
        <f t="shared" si="12"/>
        <v>0</v>
      </c>
      <c r="M102" s="388"/>
      <c r="N102" s="393" t="str">
        <f>'Data Analysis (Client Schedule)'!K98</f>
        <v/>
      </c>
      <c r="O102" s="394"/>
      <c r="P102" s="395" t="e">
        <f t="shared" si="10"/>
        <v>#VALUE!</v>
      </c>
      <c r="Q102" s="391" t="str">
        <f t="shared" si="11"/>
        <v>0</v>
      </c>
      <c r="R102" s="392"/>
      <c r="S102" s="728"/>
      <c r="T102" s="729"/>
      <c r="U102" s="729"/>
      <c r="V102" s="729"/>
      <c r="W102" s="729"/>
      <c r="X102" s="729"/>
      <c r="Y102" s="729"/>
      <c r="Z102" s="730"/>
    </row>
    <row r="103" spans="2:26" ht="33" customHeight="1" thickTop="1" thickBot="1">
      <c r="B103" s="150">
        <f>'Data Analysis (Client Schedule)'!A99</f>
        <v>0</v>
      </c>
      <c r="C103" s="704" t="str">
        <f>'Data Analysis (Client Schedule)'!E99</f>
        <v/>
      </c>
      <c r="D103" s="704"/>
      <c r="E103" s="704"/>
      <c r="F103" s="150" t="str">
        <f>'Data Analysis (Client Schedule)'!F99</f>
        <v/>
      </c>
      <c r="G103" s="251" t="str">
        <f>'Data Analysis (Client Schedule)'!D99</f>
        <v/>
      </c>
      <c r="H103" s="218"/>
      <c r="I103" s="401" t="str">
        <f>'Data Analysis (Client Schedule)'!I99</f>
        <v/>
      </c>
      <c r="J103" s="402"/>
      <c r="K103" s="403" t="e">
        <f t="shared" si="9"/>
        <v>#VALUE!</v>
      </c>
      <c r="L103" s="387" t="str">
        <f t="shared" si="12"/>
        <v>0</v>
      </c>
      <c r="M103" s="388"/>
      <c r="N103" s="393" t="str">
        <f>'Data Analysis (Client Schedule)'!K99</f>
        <v/>
      </c>
      <c r="O103" s="394"/>
      <c r="P103" s="395" t="e">
        <f t="shared" si="10"/>
        <v>#VALUE!</v>
      </c>
      <c r="Q103" s="391" t="str">
        <f t="shared" si="11"/>
        <v>0</v>
      </c>
      <c r="R103" s="392"/>
      <c r="S103" s="728"/>
      <c r="T103" s="729"/>
      <c r="U103" s="729"/>
      <c r="V103" s="729"/>
      <c r="W103" s="729"/>
      <c r="X103" s="729"/>
      <c r="Y103" s="729"/>
      <c r="Z103" s="730"/>
    </row>
    <row r="104" spans="2:26" ht="33" customHeight="1" thickTop="1" thickBot="1">
      <c r="B104" s="150">
        <f>'Data Analysis (Client Schedule)'!A100</f>
        <v>0</v>
      </c>
      <c r="C104" s="704" t="str">
        <f>'Data Analysis (Client Schedule)'!E100</f>
        <v/>
      </c>
      <c r="D104" s="704"/>
      <c r="E104" s="704"/>
      <c r="F104" s="150" t="str">
        <f>'Data Analysis (Client Schedule)'!F100</f>
        <v/>
      </c>
      <c r="G104" s="251" t="str">
        <f>'Data Analysis (Client Schedule)'!D100</f>
        <v/>
      </c>
      <c r="H104" s="218"/>
      <c r="I104" s="401" t="str">
        <f>'Data Analysis (Client Schedule)'!I100</f>
        <v/>
      </c>
      <c r="J104" s="402"/>
      <c r="K104" s="403" t="e">
        <f t="shared" si="9"/>
        <v>#VALUE!</v>
      </c>
      <c r="L104" s="387" t="str">
        <f t="shared" si="12"/>
        <v>0</v>
      </c>
      <c r="M104" s="388"/>
      <c r="N104" s="393" t="str">
        <f>'Data Analysis (Client Schedule)'!K100</f>
        <v/>
      </c>
      <c r="O104" s="394"/>
      <c r="P104" s="395" t="e">
        <f t="shared" si="10"/>
        <v>#VALUE!</v>
      </c>
      <c r="Q104" s="391" t="str">
        <f t="shared" si="11"/>
        <v>0</v>
      </c>
      <c r="R104" s="392"/>
      <c r="S104" s="728"/>
      <c r="T104" s="729"/>
      <c r="U104" s="729"/>
      <c r="V104" s="729"/>
      <c r="W104" s="729"/>
      <c r="X104" s="729"/>
      <c r="Y104" s="729"/>
      <c r="Z104" s="730"/>
    </row>
    <row r="105" spans="2:26" ht="33" customHeight="1" thickTop="1" thickBot="1">
      <c r="B105" s="150">
        <f>'Data Analysis (Client Schedule)'!A101</f>
        <v>0</v>
      </c>
      <c r="C105" s="704" t="str">
        <f>'Data Analysis (Client Schedule)'!E101</f>
        <v/>
      </c>
      <c r="D105" s="704"/>
      <c r="E105" s="704"/>
      <c r="F105" s="150" t="str">
        <f>'Data Analysis (Client Schedule)'!F101</f>
        <v/>
      </c>
      <c r="G105" s="251" t="str">
        <f>'Data Analysis (Client Schedule)'!D101</f>
        <v/>
      </c>
      <c r="H105" s="218"/>
      <c r="I105" s="401" t="str">
        <f>'Data Analysis (Client Schedule)'!I101</f>
        <v/>
      </c>
      <c r="J105" s="402"/>
      <c r="K105" s="403" t="e">
        <f t="shared" si="9"/>
        <v>#VALUE!</v>
      </c>
      <c r="L105" s="387" t="str">
        <f t="shared" si="12"/>
        <v>0</v>
      </c>
      <c r="M105" s="388"/>
      <c r="N105" s="393" t="str">
        <f>'Data Analysis (Client Schedule)'!K101</f>
        <v/>
      </c>
      <c r="O105" s="394"/>
      <c r="P105" s="395" t="e">
        <f t="shared" si="10"/>
        <v>#VALUE!</v>
      </c>
      <c r="Q105" s="391" t="str">
        <f t="shared" si="11"/>
        <v>0</v>
      </c>
      <c r="R105" s="392"/>
      <c r="S105" s="728"/>
      <c r="T105" s="729"/>
      <c r="U105" s="729"/>
      <c r="V105" s="729"/>
      <c r="W105" s="729"/>
      <c r="X105" s="729"/>
      <c r="Y105" s="729"/>
      <c r="Z105" s="730"/>
    </row>
    <row r="106" spans="2:26" ht="33" customHeight="1" thickTop="1" thickBot="1">
      <c r="B106" s="150">
        <f>'Data Analysis (Client Schedule)'!A102</f>
        <v>0</v>
      </c>
      <c r="C106" s="704" t="str">
        <f>'Data Analysis (Client Schedule)'!E102</f>
        <v/>
      </c>
      <c r="D106" s="704"/>
      <c r="E106" s="704"/>
      <c r="F106" s="150" t="str">
        <f>'Data Analysis (Client Schedule)'!F102</f>
        <v/>
      </c>
      <c r="G106" s="251" t="str">
        <f>'Data Analysis (Client Schedule)'!D102</f>
        <v/>
      </c>
      <c r="H106" s="218"/>
      <c r="I106" s="401" t="str">
        <f>'Data Analysis (Client Schedule)'!I102</f>
        <v/>
      </c>
      <c r="J106" s="402"/>
      <c r="K106" s="403" t="e">
        <f t="shared" si="9"/>
        <v>#VALUE!</v>
      </c>
      <c r="L106" s="387" t="str">
        <f t="shared" si="12"/>
        <v>0</v>
      </c>
      <c r="M106" s="388"/>
      <c r="N106" s="393" t="str">
        <f>'Data Analysis (Client Schedule)'!K102</f>
        <v/>
      </c>
      <c r="O106" s="394"/>
      <c r="P106" s="395" t="e">
        <f t="shared" si="10"/>
        <v>#VALUE!</v>
      </c>
      <c r="Q106" s="391" t="str">
        <f t="shared" si="11"/>
        <v>0</v>
      </c>
      <c r="R106" s="392"/>
      <c r="S106" s="728"/>
      <c r="T106" s="729"/>
      <c r="U106" s="729"/>
      <c r="V106" s="729"/>
      <c r="W106" s="729"/>
      <c r="X106" s="729"/>
      <c r="Y106" s="729"/>
      <c r="Z106" s="730"/>
    </row>
    <row r="107" spans="2:26" ht="33" customHeight="1" thickTop="1" thickBot="1">
      <c r="B107" s="150">
        <f>'Data Analysis (Client Schedule)'!A103</f>
        <v>0</v>
      </c>
      <c r="C107" s="704" t="str">
        <f>'Data Analysis (Client Schedule)'!E103</f>
        <v/>
      </c>
      <c r="D107" s="704"/>
      <c r="E107" s="704"/>
      <c r="F107" s="150" t="str">
        <f>'Data Analysis (Client Schedule)'!F103</f>
        <v/>
      </c>
      <c r="G107" s="251" t="str">
        <f>'Data Analysis (Client Schedule)'!D103</f>
        <v/>
      </c>
      <c r="H107" s="218"/>
      <c r="I107" s="401" t="str">
        <f>'Data Analysis (Client Schedule)'!I103</f>
        <v/>
      </c>
      <c r="J107" s="402"/>
      <c r="K107" s="403" t="e">
        <f t="shared" si="9"/>
        <v>#VALUE!</v>
      </c>
      <c r="L107" s="387" t="str">
        <f t="shared" si="12"/>
        <v>0</v>
      </c>
      <c r="M107" s="388"/>
      <c r="N107" s="393" t="str">
        <f>'Data Analysis (Client Schedule)'!K103</f>
        <v/>
      </c>
      <c r="O107" s="394"/>
      <c r="P107" s="395" t="e">
        <f t="shared" si="10"/>
        <v>#VALUE!</v>
      </c>
      <c r="Q107" s="391" t="str">
        <f t="shared" si="11"/>
        <v>0</v>
      </c>
      <c r="R107" s="392"/>
      <c r="S107" s="728"/>
      <c r="T107" s="729"/>
      <c r="U107" s="729"/>
      <c r="V107" s="729"/>
      <c r="W107" s="729"/>
      <c r="X107" s="729"/>
      <c r="Y107" s="729"/>
      <c r="Z107" s="730"/>
    </row>
    <row r="108" spans="2:26" ht="33" customHeight="1" thickTop="1" thickBot="1">
      <c r="B108" s="150">
        <f>'Data Analysis (Client Schedule)'!A104</f>
        <v>0</v>
      </c>
      <c r="C108" s="704" t="str">
        <f>'Data Analysis (Client Schedule)'!E104</f>
        <v/>
      </c>
      <c r="D108" s="704"/>
      <c r="E108" s="704"/>
      <c r="F108" s="150" t="str">
        <f>'Data Analysis (Client Schedule)'!F104</f>
        <v/>
      </c>
      <c r="G108" s="251" t="str">
        <f>'Data Analysis (Client Schedule)'!D104</f>
        <v/>
      </c>
      <c r="H108" s="218"/>
      <c r="I108" s="401" t="str">
        <f>'Data Analysis (Client Schedule)'!I104</f>
        <v/>
      </c>
      <c r="J108" s="402"/>
      <c r="K108" s="403" t="e">
        <f t="shared" si="9"/>
        <v>#VALUE!</v>
      </c>
      <c r="L108" s="387" t="str">
        <f t="shared" si="12"/>
        <v>0</v>
      </c>
      <c r="M108" s="388"/>
      <c r="N108" s="393" t="str">
        <f>'Data Analysis (Client Schedule)'!K104</f>
        <v/>
      </c>
      <c r="O108" s="394"/>
      <c r="P108" s="395" t="e">
        <f t="shared" si="10"/>
        <v>#VALUE!</v>
      </c>
      <c r="Q108" s="391" t="str">
        <f t="shared" si="11"/>
        <v>0</v>
      </c>
      <c r="R108" s="392"/>
      <c r="S108" s="728"/>
      <c r="T108" s="729"/>
      <c r="U108" s="729"/>
      <c r="V108" s="729"/>
      <c r="W108" s="729"/>
      <c r="X108" s="729"/>
      <c r="Y108" s="729"/>
      <c r="Z108" s="730"/>
    </row>
    <row r="109" spans="2:26" ht="33" customHeight="1" thickTop="1" thickBot="1">
      <c r="B109" s="150">
        <f>'Data Analysis (Client Schedule)'!A105</f>
        <v>0</v>
      </c>
      <c r="C109" s="704" t="str">
        <f>'Data Analysis (Client Schedule)'!E105</f>
        <v/>
      </c>
      <c r="D109" s="704"/>
      <c r="E109" s="704"/>
      <c r="F109" s="150" t="str">
        <f>'Data Analysis (Client Schedule)'!F105</f>
        <v/>
      </c>
      <c r="G109" s="251" t="str">
        <f>'Data Analysis (Client Schedule)'!D105</f>
        <v/>
      </c>
      <c r="H109" s="218"/>
      <c r="I109" s="401" t="str">
        <f>'Data Analysis (Client Schedule)'!I105</f>
        <v/>
      </c>
      <c r="J109" s="402"/>
      <c r="K109" s="403" t="e">
        <f t="shared" si="9"/>
        <v>#VALUE!</v>
      </c>
      <c r="L109" s="387" t="str">
        <f t="shared" si="12"/>
        <v>0</v>
      </c>
      <c r="M109" s="388"/>
      <c r="N109" s="393" t="str">
        <f>'Data Analysis (Client Schedule)'!K105</f>
        <v/>
      </c>
      <c r="O109" s="394"/>
      <c r="P109" s="395" t="e">
        <f t="shared" si="10"/>
        <v>#VALUE!</v>
      </c>
      <c r="Q109" s="391" t="str">
        <f t="shared" si="11"/>
        <v>0</v>
      </c>
      <c r="R109" s="392"/>
      <c r="S109" s="728"/>
      <c r="T109" s="729"/>
      <c r="U109" s="729"/>
      <c r="V109" s="729"/>
      <c r="W109" s="729"/>
      <c r="X109" s="729"/>
      <c r="Y109" s="729"/>
      <c r="Z109" s="730"/>
    </row>
    <row r="110" spans="2:26" ht="33" customHeight="1" thickTop="1" thickBot="1">
      <c r="B110" s="150">
        <f>'Data Analysis (Client Schedule)'!A106</f>
        <v>0</v>
      </c>
      <c r="C110" s="704" t="str">
        <f>'Data Analysis (Client Schedule)'!E106</f>
        <v/>
      </c>
      <c r="D110" s="704"/>
      <c r="E110" s="704"/>
      <c r="F110" s="150" t="str">
        <f>'Data Analysis (Client Schedule)'!F106</f>
        <v/>
      </c>
      <c r="G110" s="251" t="str">
        <f>'Data Analysis (Client Schedule)'!D106</f>
        <v/>
      </c>
      <c r="H110" s="218"/>
      <c r="I110" s="401" t="str">
        <f>'Data Analysis (Client Schedule)'!I106</f>
        <v/>
      </c>
      <c r="J110" s="402"/>
      <c r="K110" s="403" t="e">
        <f t="shared" ref="K110:K141" si="13">J110/I110</f>
        <v>#VALUE!</v>
      </c>
      <c r="L110" s="387" t="str">
        <f t="shared" si="12"/>
        <v>0</v>
      </c>
      <c r="M110" s="388"/>
      <c r="N110" s="393" t="str">
        <f>'Data Analysis (Client Schedule)'!K106</f>
        <v/>
      </c>
      <c r="O110" s="394"/>
      <c r="P110" s="395" t="e">
        <f t="shared" si="10"/>
        <v>#VALUE!</v>
      </c>
      <c r="Q110" s="391" t="str">
        <f t="shared" si="11"/>
        <v>0</v>
      </c>
      <c r="R110" s="392"/>
      <c r="S110" s="728"/>
      <c r="T110" s="729"/>
      <c r="U110" s="729"/>
      <c r="V110" s="729"/>
      <c r="W110" s="729"/>
      <c r="X110" s="729"/>
      <c r="Y110" s="729"/>
      <c r="Z110" s="730"/>
    </row>
    <row r="111" spans="2:26" ht="33" customHeight="1" thickTop="1" thickBot="1">
      <c r="B111" s="150">
        <f>'Data Analysis (Client Schedule)'!A107</f>
        <v>0</v>
      </c>
      <c r="C111" s="704" t="str">
        <f>'Data Analysis (Client Schedule)'!E107</f>
        <v/>
      </c>
      <c r="D111" s="704"/>
      <c r="E111" s="704"/>
      <c r="F111" s="150" t="str">
        <f>'Data Analysis (Client Schedule)'!F107</f>
        <v/>
      </c>
      <c r="G111" s="251" t="str">
        <f>'Data Analysis (Client Schedule)'!D107</f>
        <v/>
      </c>
      <c r="H111" s="218"/>
      <c r="I111" s="401" t="str">
        <f>'Data Analysis (Client Schedule)'!I107</f>
        <v/>
      </c>
      <c r="J111" s="402"/>
      <c r="K111" s="403" t="e">
        <f t="shared" si="13"/>
        <v>#VALUE!</v>
      </c>
      <c r="L111" s="387" t="str">
        <f t="shared" si="12"/>
        <v>0</v>
      </c>
      <c r="M111" s="388"/>
      <c r="N111" s="393" t="str">
        <f>'Data Analysis (Client Schedule)'!K107</f>
        <v/>
      </c>
      <c r="O111" s="394"/>
      <c r="P111" s="395" t="e">
        <f t="shared" si="10"/>
        <v>#VALUE!</v>
      </c>
      <c r="Q111" s="391" t="str">
        <f t="shared" si="11"/>
        <v>0</v>
      </c>
      <c r="R111" s="392"/>
      <c r="S111" s="728"/>
      <c r="T111" s="729"/>
      <c r="U111" s="729"/>
      <c r="V111" s="729"/>
      <c r="W111" s="729"/>
      <c r="X111" s="729"/>
      <c r="Y111" s="729"/>
      <c r="Z111" s="730"/>
    </row>
    <row r="112" spans="2:26" ht="33" customHeight="1" thickTop="1" thickBot="1">
      <c r="B112" s="150">
        <f>'Data Analysis (Client Schedule)'!A108</f>
        <v>0</v>
      </c>
      <c r="C112" s="704" t="str">
        <f>'Data Analysis (Client Schedule)'!E108</f>
        <v/>
      </c>
      <c r="D112" s="704"/>
      <c r="E112" s="704"/>
      <c r="F112" s="150" t="str">
        <f>'Data Analysis (Client Schedule)'!F108</f>
        <v/>
      </c>
      <c r="G112" s="251" t="str">
        <f>'Data Analysis (Client Schedule)'!D108</f>
        <v/>
      </c>
      <c r="H112" s="218"/>
      <c r="I112" s="401" t="str">
        <f>'Data Analysis (Client Schedule)'!I108</f>
        <v/>
      </c>
      <c r="J112" s="402"/>
      <c r="K112" s="403" t="e">
        <f t="shared" si="13"/>
        <v>#VALUE!</v>
      </c>
      <c r="L112" s="387" t="str">
        <f t="shared" si="12"/>
        <v>0</v>
      </c>
      <c r="M112" s="388"/>
      <c r="N112" s="393" t="str">
        <f>'Data Analysis (Client Schedule)'!K108</f>
        <v/>
      </c>
      <c r="O112" s="394"/>
      <c r="P112" s="395" t="e">
        <f t="shared" si="10"/>
        <v>#VALUE!</v>
      </c>
      <c r="Q112" s="391" t="str">
        <f t="shared" si="11"/>
        <v>0</v>
      </c>
      <c r="R112" s="392"/>
      <c r="S112" s="728"/>
      <c r="T112" s="729"/>
      <c r="U112" s="729"/>
      <c r="V112" s="729"/>
      <c r="W112" s="729"/>
      <c r="X112" s="729"/>
      <c r="Y112" s="729"/>
      <c r="Z112" s="730"/>
    </row>
    <row r="113" spans="2:26" ht="33" customHeight="1" thickTop="1" thickBot="1">
      <c r="B113" s="150">
        <f>'Data Analysis (Client Schedule)'!A109</f>
        <v>0</v>
      </c>
      <c r="C113" s="704" t="str">
        <f>'Data Analysis (Client Schedule)'!E109</f>
        <v/>
      </c>
      <c r="D113" s="704"/>
      <c r="E113" s="704"/>
      <c r="F113" s="150" t="str">
        <f>'Data Analysis (Client Schedule)'!F109</f>
        <v/>
      </c>
      <c r="G113" s="251" t="str">
        <f>'Data Analysis (Client Schedule)'!D109</f>
        <v/>
      </c>
      <c r="H113" s="218"/>
      <c r="I113" s="401" t="str">
        <f>'Data Analysis (Client Schedule)'!I109</f>
        <v/>
      </c>
      <c r="J113" s="402"/>
      <c r="K113" s="403" t="e">
        <f t="shared" si="13"/>
        <v>#VALUE!</v>
      </c>
      <c r="L113" s="387" t="str">
        <f t="shared" si="12"/>
        <v>0</v>
      </c>
      <c r="M113" s="388"/>
      <c r="N113" s="393" t="str">
        <f>'Data Analysis (Client Schedule)'!K109</f>
        <v/>
      </c>
      <c r="O113" s="394"/>
      <c r="P113" s="395" t="e">
        <f t="shared" si="10"/>
        <v>#VALUE!</v>
      </c>
      <c r="Q113" s="391" t="str">
        <f t="shared" si="11"/>
        <v>0</v>
      </c>
      <c r="R113" s="392"/>
      <c r="S113" s="728"/>
      <c r="T113" s="729"/>
      <c r="U113" s="729"/>
      <c r="V113" s="729"/>
      <c r="W113" s="729"/>
      <c r="X113" s="729"/>
      <c r="Y113" s="729"/>
      <c r="Z113" s="730"/>
    </row>
    <row r="114" spans="2:26" ht="33" customHeight="1" thickTop="1" thickBot="1">
      <c r="B114" s="150">
        <f>'Data Analysis (Client Schedule)'!A110</f>
        <v>0</v>
      </c>
      <c r="C114" s="704" t="str">
        <f>'Data Analysis (Client Schedule)'!E110</f>
        <v/>
      </c>
      <c r="D114" s="704"/>
      <c r="E114" s="704"/>
      <c r="F114" s="150" t="str">
        <f>'Data Analysis (Client Schedule)'!F110</f>
        <v/>
      </c>
      <c r="G114" s="251" t="str">
        <f>'Data Analysis (Client Schedule)'!D110</f>
        <v/>
      </c>
      <c r="H114" s="218"/>
      <c r="I114" s="401" t="str">
        <f>'Data Analysis (Client Schedule)'!I110</f>
        <v/>
      </c>
      <c r="J114" s="402"/>
      <c r="K114" s="403" t="e">
        <f t="shared" si="13"/>
        <v>#VALUE!</v>
      </c>
      <c r="L114" s="387" t="str">
        <f t="shared" si="12"/>
        <v>0</v>
      </c>
      <c r="M114" s="388"/>
      <c r="N114" s="393" t="str">
        <f>'Data Analysis (Client Schedule)'!K110</f>
        <v/>
      </c>
      <c r="O114" s="394"/>
      <c r="P114" s="395" t="e">
        <f t="shared" si="10"/>
        <v>#VALUE!</v>
      </c>
      <c r="Q114" s="391" t="str">
        <f t="shared" si="11"/>
        <v>0</v>
      </c>
      <c r="R114" s="392"/>
      <c r="S114" s="728"/>
      <c r="T114" s="729"/>
      <c r="U114" s="729"/>
      <c r="V114" s="729"/>
      <c r="W114" s="729"/>
      <c r="X114" s="729"/>
      <c r="Y114" s="729"/>
      <c r="Z114" s="730"/>
    </row>
    <row r="115" spans="2:26" ht="33" customHeight="1" thickTop="1" thickBot="1">
      <c r="B115" s="150">
        <f>'Data Analysis (Client Schedule)'!A111</f>
        <v>0</v>
      </c>
      <c r="C115" s="704" t="str">
        <f>'Data Analysis (Client Schedule)'!E111</f>
        <v/>
      </c>
      <c r="D115" s="704"/>
      <c r="E115" s="704"/>
      <c r="F115" s="150" t="str">
        <f>'Data Analysis (Client Schedule)'!F111</f>
        <v/>
      </c>
      <c r="G115" s="251" t="str">
        <f>'Data Analysis (Client Schedule)'!D111</f>
        <v/>
      </c>
      <c r="H115" s="218"/>
      <c r="I115" s="401" t="str">
        <f>'Data Analysis (Client Schedule)'!I111</f>
        <v/>
      </c>
      <c r="J115" s="402"/>
      <c r="K115" s="403" t="e">
        <f t="shared" si="13"/>
        <v>#VALUE!</v>
      </c>
      <c r="L115" s="387" t="str">
        <f t="shared" si="12"/>
        <v>0</v>
      </c>
      <c r="M115" s="388"/>
      <c r="N115" s="393" t="str">
        <f>'Data Analysis (Client Schedule)'!K111</f>
        <v/>
      </c>
      <c r="O115" s="394"/>
      <c r="P115" s="395" t="e">
        <f t="shared" si="10"/>
        <v>#VALUE!</v>
      </c>
      <c r="Q115" s="391" t="str">
        <f t="shared" si="11"/>
        <v>0</v>
      </c>
      <c r="R115" s="392"/>
      <c r="S115" s="728"/>
      <c r="T115" s="729"/>
      <c r="U115" s="729"/>
      <c r="V115" s="729"/>
      <c r="W115" s="729"/>
      <c r="X115" s="729"/>
      <c r="Y115" s="729"/>
      <c r="Z115" s="730"/>
    </row>
    <row r="116" spans="2:26" ht="33" customHeight="1" thickTop="1" thickBot="1">
      <c r="B116" s="150">
        <f>'Data Analysis (Client Schedule)'!A112</f>
        <v>0</v>
      </c>
      <c r="C116" s="704" t="str">
        <f>'Data Analysis (Client Schedule)'!E112</f>
        <v/>
      </c>
      <c r="D116" s="704"/>
      <c r="E116" s="704"/>
      <c r="F116" s="150" t="str">
        <f>'Data Analysis (Client Schedule)'!F112</f>
        <v/>
      </c>
      <c r="G116" s="251" t="str">
        <f>'Data Analysis (Client Schedule)'!D112</f>
        <v/>
      </c>
      <c r="H116" s="218"/>
      <c r="I116" s="401" t="str">
        <f>'Data Analysis (Client Schedule)'!I112</f>
        <v/>
      </c>
      <c r="J116" s="402"/>
      <c r="K116" s="403" t="e">
        <f t="shared" si="13"/>
        <v>#VALUE!</v>
      </c>
      <c r="L116" s="387" t="str">
        <f t="shared" si="12"/>
        <v>0</v>
      </c>
      <c r="M116" s="388"/>
      <c r="N116" s="393" t="str">
        <f>'Data Analysis (Client Schedule)'!K112</f>
        <v/>
      </c>
      <c r="O116" s="394"/>
      <c r="P116" s="395" t="e">
        <f t="shared" si="10"/>
        <v>#VALUE!</v>
      </c>
      <c r="Q116" s="391" t="str">
        <f t="shared" si="11"/>
        <v>0</v>
      </c>
      <c r="R116" s="392"/>
      <c r="S116" s="728"/>
      <c r="T116" s="729"/>
      <c r="U116" s="729"/>
      <c r="V116" s="729"/>
      <c r="W116" s="729"/>
      <c r="X116" s="729"/>
      <c r="Y116" s="729"/>
      <c r="Z116" s="730"/>
    </row>
    <row r="117" spans="2:26" ht="33" customHeight="1" thickTop="1" thickBot="1">
      <c r="B117" s="150">
        <f>'Data Analysis (Client Schedule)'!A113</f>
        <v>0</v>
      </c>
      <c r="C117" s="704" t="str">
        <f>'Data Analysis (Client Schedule)'!E113</f>
        <v/>
      </c>
      <c r="D117" s="704"/>
      <c r="E117" s="704"/>
      <c r="F117" s="150" t="str">
        <f>'Data Analysis (Client Schedule)'!F113</f>
        <v/>
      </c>
      <c r="G117" s="251" t="str">
        <f>'Data Analysis (Client Schedule)'!D113</f>
        <v/>
      </c>
      <c r="H117" s="218"/>
      <c r="I117" s="401" t="str">
        <f>'Data Analysis (Client Schedule)'!I113</f>
        <v/>
      </c>
      <c r="J117" s="402"/>
      <c r="K117" s="403" t="e">
        <f t="shared" si="13"/>
        <v>#VALUE!</v>
      </c>
      <c r="L117" s="387" t="str">
        <f t="shared" si="12"/>
        <v>0</v>
      </c>
      <c r="M117" s="388"/>
      <c r="N117" s="393" t="str">
        <f>'Data Analysis (Client Schedule)'!K113</f>
        <v/>
      </c>
      <c r="O117" s="394"/>
      <c r="P117" s="395" t="e">
        <f t="shared" si="10"/>
        <v>#VALUE!</v>
      </c>
      <c r="Q117" s="391" t="str">
        <f t="shared" si="11"/>
        <v>0</v>
      </c>
      <c r="R117" s="392"/>
      <c r="S117" s="728"/>
      <c r="T117" s="729"/>
      <c r="U117" s="729"/>
      <c r="V117" s="729"/>
      <c r="W117" s="729"/>
      <c r="X117" s="729"/>
      <c r="Y117" s="729"/>
      <c r="Z117" s="730"/>
    </row>
    <row r="118" spans="2:26" ht="33" customHeight="1" thickTop="1" thickBot="1">
      <c r="B118" s="150">
        <f>'Data Analysis (Client Schedule)'!A114</f>
        <v>0</v>
      </c>
      <c r="C118" s="704" t="str">
        <f>'Data Analysis (Client Schedule)'!E114</f>
        <v/>
      </c>
      <c r="D118" s="704"/>
      <c r="E118" s="704"/>
      <c r="F118" s="150" t="str">
        <f>'Data Analysis (Client Schedule)'!F114</f>
        <v/>
      </c>
      <c r="G118" s="251" t="str">
        <f>'Data Analysis (Client Schedule)'!D114</f>
        <v/>
      </c>
      <c r="H118" s="218"/>
      <c r="I118" s="401" t="str">
        <f>'Data Analysis (Client Schedule)'!I114</f>
        <v/>
      </c>
      <c r="J118" s="402"/>
      <c r="K118" s="403" t="e">
        <f t="shared" si="13"/>
        <v>#VALUE!</v>
      </c>
      <c r="L118" s="387" t="str">
        <f t="shared" si="12"/>
        <v>0</v>
      </c>
      <c r="M118" s="388"/>
      <c r="N118" s="393" t="str">
        <f>'Data Analysis (Client Schedule)'!K114</f>
        <v/>
      </c>
      <c r="O118" s="394"/>
      <c r="P118" s="395" t="e">
        <f t="shared" si="10"/>
        <v>#VALUE!</v>
      </c>
      <c r="Q118" s="391" t="str">
        <f t="shared" si="11"/>
        <v>0</v>
      </c>
      <c r="R118" s="392"/>
      <c r="S118" s="728"/>
      <c r="T118" s="729"/>
      <c r="U118" s="729"/>
      <c r="V118" s="729"/>
      <c r="W118" s="729"/>
      <c r="X118" s="729"/>
      <c r="Y118" s="729"/>
      <c r="Z118" s="730"/>
    </row>
    <row r="119" spans="2:26" ht="33" customHeight="1" thickTop="1" thickBot="1">
      <c r="B119" s="150">
        <f>'Data Analysis (Client Schedule)'!A115</f>
        <v>0</v>
      </c>
      <c r="C119" s="704" t="str">
        <f>'Data Analysis (Client Schedule)'!E115</f>
        <v/>
      </c>
      <c r="D119" s="704"/>
      <c r="E119" s="704"/>
      <c r="F119" s="150" t="str">
        <f>'Data Analysis (Client Schedule)'!F115</f>
        <v/>
      </c>
      <c r="G119" s="251" t="str">
        <f>'Data Analysis (Client Schedule)'!D115</f>
        <v/>
      </c>
      <c r="H119" s="218"/>
      <c r="I119" s="401" t="str">
        <f>'Data Analysis (Client Schedule)'!I115</f>
        <v/>
      </c>
      <c r="J119" s="402"/>
      <c r="K119" s="403" t="e">
        <f t="shared" si="13"/>
        <v>#VALUE!</v>
      </c>
      <c r="L119" s="387" t="str">
        <f t="shared" si="12"/>
        <v>0</v>
      </c>
      <c r="M119" s="388"/>
      <c r="N119" s="393" t="str">
        <f>'Data Analysis (Client Schedule)'!K115</f>
        <v/>
      </c>
      <c r="O119" s="394"/>
      <c r="P119" s="395" t="e">
        <f t="shared" si="10"/>
        <v>#VALUE!</v>
      </c>
      <c r="Q119" s="391" t="str">
        <f t="shared" si="11"/>
        <v>0</v>
      </c>
      <c r="R119" s="392"/>
      <c r="S119" s="728"/>
      <c r="T119" s="729"/>
      <c r="U119" s="729"/>
      <c r="V119" s="729"/>
      <c r="W119" s="729"/>
      <c r="X119" s="729"/>
      <c r="Y119" s="729"/>
      <c r="Z119" s="730"/>
    </row>
    <row r="120" spans="2:26" ht="33" customHeight="1" thickTop="1" thickBot="1">
      <c r="B120" s="150">
        <f>'Data Analysis (Client Schedule)'!A116</f>
        <v>0</v>
      </c>
      <c r="C120" s="704" t="str">
        <f>'Data Analysis (Client Schedule)'!E116</f>
        <v/>
      </c>
      <c r="D120" s="704"/>
      <c r="E120" s="704"/>
      <c r="F120" s="150" t="str">
        <f>'Data Analysis (Client Schedule)'!F116</f>
        <v/>
      </c>
      <c r="G120" s="251" t="str">
        <f>'Data Analysis (Client Schedule)'!D116</f>
        <v/>
      </c>
      <c r="H120" s="218"/>
      <c r="I120" s="401" t="str">
        <f>'Data Analysis (Client Schedule)'!I116</f>
        <v/>
      </c>
      <c r="J120" s="402"/>
      <c r="K120" s="403" t="e">
        <f t="shared" si="13"/>
        <v>#VALUE!</v>
      </c>
      <c r="L120" s="387" t="str">
        <f t="shared" si="12"/>
        <v>0</v>
      </c>
      <c r="M120" s="388"/>
      <c r="N120" s="393" t="str">
        <f>'Data Analysis (Client Schedule)'!K116</f>
        <v/>
      </c>
      <c r="O120" s="394"/>
      <c r="P120" s="395" t="e">
        <f t="shared" si="10"/>
        <v>#VALUE!</v>
      </c>
      <c r="Q120" s="391" t="str">
        <f t="shared" si="11"/>
        <v>0</v>
      </c>
      <c r="R120" s="392"/>
      <c r="S120" s="728"/>
      <c r="T120" s="729"/>
      <c r="U120" s="729"/>
      <c r="V120" s="729"/>
      <c r="W120" s="729"/>
      <c r="X120" s="729"/>
      <c r="Y120" s="729"/>
      <c r="Z120" s="730"/>
    </row>
    <row r="121" spans="2:26" ht="33" customHeight="1" thickTop="1" thickBot="1">
      <c r="B121" s="150">
        <f>'Data Analysis (Client Schedule)'!A117</f>
        <v>0</v>
      </c>
      <c r="C121" s="704" t="str">
        <f>'Data Analysis (Client Schedule)'!E117</f>
        <v/>
      </c>
      <c r="D121" s="704"/>
      <c r="E121" s="704"/>
      <c r="F121" s="150" t="str">
        <f>'Data Analysis (Client Schedule)'!F117</f>
        <v/>
      </c>
      <c r="G121" s="251" t="str">
        <f>'Data Analysis (Client Schedule)'!D117</f>
        <v/>
      </c>
      <c r="H121" s="218"/>
      <c r="I121" s="401" t="str">
        <f>'Data Analysis (Client Schedule)'!I117</f>
        <v/>
      </c>
      <c r="J121" s="402"/>
      <c r="K121" s="403" t="e">
        <f t="shared" si="13"/>
        <v>#VALUE!</v>
      </c>
      <c r="L121" s="387" t="str">
        <f t="shared" si="12"/>
        <v>0</v>
      </c>
      <c r="M121" s="388"/>
      <c r="N121" s="393" t="str">
        <f>'Data Analysis (Client Schedule)'!K117</f>
        <v/>
      </c>
      <c r="O121" s="394"/>
      <c r="P121" s="395" t="e">
        <f t="shared" si="10"/>
        <v>#VALUE!</v>
      </c>
      <c r="Q121" s="391" t="str">
        <f t="shared" si="11"/>
        <v>0</v>
      </c>
      <c r="R121" s="392"/>
      <c r="S121" s="728"/>
      <c r="T121" s="729"/>
      <c r="U121" s="729"/>
      <c r="V121" s="729"/>
      <c r="W121" s="729"/>
      <c r="X121" s="729"/>
      <c r="Y121" s="729"/>
      <c r="Z121" s="730"/>
    </row>
    <row r="122" spans="2:26" ht="33" customHeight="1" thickTop="1" thickBot="1">
      <c r="B122" s="150">
        <f>'Data Analysis (Client Schedule)'!A118</f>
        <v>0</v>
      </c>
      <c r="C122" s="704" t="str">
        <f>'Data Analysis (Client Schedule)'!E118</f>
        <v/>
      </c>
      <c r="D122" s="704"/>
      <c r="E122" s="704"/>
      <c r="F122" s="150" t="str">
        <f>'Data Analysis (Client Schedule)'!F118</f>
        <v/>
      </c>
      <c r="G122" s="251" t="str">
        <f>'Data Analysis (Client Schedule)'!D118</f>
        <v/>
      </c>
      <c r="H122" s="218"/>
      <c r="I122" s="401" t="str">
        <f>'Data Analysis (Client Schedule)'!I118</f>
        <v/>
      </c>
      <c r="J122" s="402"/>
      <c r="K122" s="403" t="e">
        <f t="shared" si="13"/>
        <v>#VALUE!</v>
      </c>
      <c r="L122" s="387" t="str">
        <f t="shared" si="12"/>
        <v>0</v>
      </c>
      <c r="M122" s="388"/>
      <c r="N122" s="393" t="str">
        <f>'Data Analysis (Client Schedule)'!K118</f>
        <v/>
      </c>
      <c r="O122" s="394"/>
      <c r="P122" s="395" t="e">
        <f t="shared" si="10"/>
        <v>#VALUE!</v>
      </c>
      <c r="Q122" s="391" t="str">
        <f t="shared" si="11"/>
        <v>0</v>
      </c>
      <c r="R122" s="392"/>
      <c r="S122" s="728"/>
      <c r="T122" s="729"/>
      <c r="U122" s="729"/>
      <c r="V122" s="729"/>
      <c r="W122" s="729"/>
      <c r="X122" s="729"/>
      <c r="Y122" s="729"/>
      <c r="Z122" s="730"/>
    </row>
    <row r="123" spans="2:26" ht="33" customHeight="1" thickTop="1" thickBot="1">
      <c r="B123" s="150">
        <f>'Data Analysis (Client Schedule)'!A119</f>
        <v>0</v>
      </c>
      <c r="C123" s="704" t="str">
        <f>'Data Analysis (Client Schedule)'!E119</f>
        <v/>
      </c>
      <c r="D123" s="704"/>
      <c r="E123" s="704"/>
      <c r="F123" s="150" t="str">
        <f>'Data Analysis (Client Schedule)'!F119</f>
        <v/>
      </c>
      <c r="G123" s="251" t="str">
        <f>'Data Analysis (Client Schedule)'!D119</f>
        <v/>
      </c>
      <c r="H123" s="218"/>
      <c r="I123" s="401" t="str">
        <f>'Data Analysis (Client Schedule)'!I119</f>
        <v/>
      </c>
      <c r="J123" s="402"/>
      <c r="K123" s="403" t="e">
        <f t="shared" si="13"/>
        <v>#VALUE!</v>
      </c>
      <c r="L123" s="387" t="str">
        <f t="shared" si="12"/>
        <v>0</v>
      </c>
      <c r="M123" s="388"/>
      <c r="N123" s="393" t="str">
        <f>'Data Analysis (Client Schedule)'!K119</f>
        <v/>
      </c>
      <c r="O123" s="394"/>
      <c r="P123" s="395" t="e">
        <f t="shared" si="10"/>
        <v>#VALUE!</v>
      </c>
      <c r="Q123" s="391" t="str">
        <f t="shared" si="11"/>
        <v>0</v>
      </c>
      <c r="R123" s="392"/>
      <c r="S123" s="728"/>
      <c r="T123" s="729"/>
      <c r="U123" s="729"/>
      <c r="V123" s="729"/>
      <c r="W123" s="729"/>
      <c r="X123" s="729"/>
      <c r="Y123" s="729"/>
      <c r="Z123" s="730"/>
    </row>
    <row r="124" spans="2:26" ht="33" customHeight="1" thickTop="1" thickBot="1">
      <c r="B124" s="150">
        <f>'Data Analysis (Client Schedule)'!A120</f>
        <v>0</v>
      </c>
      <c r="C124" s="704" t="str">
        <f>'Data Analysis (Client Schedule)'!E120</f>
        <v/>
      </c>
      <c r="D124" s="704"/>
      <c r="E124" s="704"/>
      <c r="F124" s="150" t="str">
        <f>'Data Analysis (Client Schedule)'!F120</f>
        <v/>
      </c>
      <c r="G124" s="251" t="str">
        <f>'Data Analysis (Client Schedule)'!D120</f>
        <v/>
      </c>
      <c r="H124" s="218"/>
      <c r="I124" s="401" t="str">
        <f>'Data Analysis (Client Schedule)'!I120</f>
        <v/>
      </c>
      <c r="J124" s="402"/>
      <c r="K124" s="403" t="e">
        <f t="shared" si="13"/>
        <v>#VALUE!</v>
      </c>
      <c r="L124" s="387" t="str">
        <f t="shared" si="12"/>
        <v>0</v>
      </c>
      <c r="M124" s="388"/>
      <c r="N124" s="393" t="str">
        <f>'Data Analysis (Client Schedule)'!K120</f>
        <v/>
      </c>
      <c r="O124" s="394"/>
      <c r="P124" s="395" t="e">
        <f t="shared" si="10"/>
        <v>#VALUE!</v>
      </c>
      <c r="Q124" s="391" t="str">
        <f t="shared" si="11"/>
        <v>0</v>
      </c>
      <c r="R124" s="392"/>
      <c r="S124" s="728"/>
      <c r="T124" s="729"/>
      <c r="U124" s="729"/>
      <c r="V124" s="729"/>
      <c r="W124" s="729"/>
      <c r="X124" s="729"/>
      <c r="Y124" s="729"/>
      <c r="Z124" s="730"/>
    </row>
    <row r="125" spans="2:26" ht="33" customHeight="1" thickTop="1" thickBot="1">
      <c r="B125" s="150">
        <f>'Data Analysis (Client Schedule)'!A121</f>
        <v>0</v>
      </c>
      <c r="C125" s="704" t="str">
        <f>'Data Analysis (Client Schedule)'!E121</f>
        <v/>
      </c>
      <c r="D125" s="704"/>
      <c r="E125" s="704"/>
      <c r="F125" s="150" t="str">
        <f>'Data Analysis (Client Schedule)'!F121</f>
        <v/>
      </c>
      <c r="G125" s="251" t="str">
        <f>'Data Analysis (Client Schedule)'!D121</f>
        <v/>
      </c>
      <c r="H125" s="218"/>
      <c r="I125" s="401" t="str">
        <f>'Data Analysis (Client Schedule)'!I121</f>
        <v/>
      </c>
      <c r="J125" s="402"/>
      <c r="K125" s="403" t="e">
        <f t="shared" si="13"/>
        <v>#VALUE!</v>
      </c>
      <c r="L125" s="387" t="str">
        <f t="shared" si="12"/>
        <v>0</v>
      </c>
      <c r="M125" s="388"/>
      <c r="N125" s="393" t="str">
        <f>'Data Analysis (Client Schedule)'!K121</f>
        <v/>
      </c>
      <c r="O125" s="394"/>
      <c r="P125" s="395" t="e">
        <f t="shared" si="10"/>
        <v>#VALUE!</v>
      </c>
      <c r="Q125" s="391" t="str">
        <f t="shared" si="11"/>
        <v>0</v>
      </c>
      <c r="R125" s="392"/>
      <c r="S125" s="728"/>
      <c r="T125" s="729"/>
      <c r="U125" s="729"/>
      <c r="V125" s="729"/>
      <c r="W125" s="729"/>
      <c r="X125" s="729"/>
      <c r="Y125" s="729"/>
      <c r="Z125" s="730"/>
    </row>
    <row r="126" spans="2:26" ht="33" customHeight="1" thickTop="1" thickBot="1">
      <c r="B126" s="150">
        <f>'Data Analysis (Client Schedule)'!A122</f>
        <v>0</v>
      </c>
      <c r="C126" s="704" t="str">
        <f>'Data Analysis (Client Schedule)'!E122</f>
        <v/>
      </c>
      <c r="D126" s="704"/>
      <c r="E126" s="704"/>
      <c r="F126" s="150" t="str">
        <f>'Data Analysis (Client Schedule)'!F122</f>
        <v/>
      </c>
      <c r="G126" s="251" t="str">
        <f>'Data Analysis (Client Schedule)'!D122</f>
        <v/>
      </c>
      <c r="H126" s="218"/>
      <c r="I126" s="401" t="str">
        <f>'Data Analysis (Client Schedule)'!I122</f>
        <v/>
      </c>
      <c r="J126" s="402"/>
      <c r="K126" s="403" t="e">
        <f t="shared" si="13"/>
        <v>#VALUE!</v>
      </c>
      <c r="L126" s="387" t="str">
        <f t="shared" si="12"/>
        <v>0</v>
      </c>
      <c r="M126" s="388"/>
      <c r="N126" s="393" t="str">
        <f>'Data Analysis (Client Schedule)'!K122</f>
        <v/>
      </c>
      <c r="O126" s="394"/>
      <c r="P126" s="395" t="e">
        <f t="shared" si="10"/>
        <v>#VALUE!</v>
      </c>
      <c r="Q126" s="391" t="str">
        <f t="shared" si="11"/>
        <v>0</v>
      </c>
      <c r="R126" s="392"/>
      <c r="S126" s="728"/>
      <c r="T126" s="729"/>
      <c r="U126" s="729"/>
      <c r="V126" s="729"/>
      <c r="W126" s="729"/>
      <c r="X126" s="729"/>
      <c r="Y126" s="729"/>
      <c r="Z126" s="730"/>
    </row>
    <row r="127" spans="2:26" ht="33" customHeight="1" thickTop="1" thickBot="1">
      <c r="B127" s="150">
        <f>'Data Analysis (Client Schedule)'!A123</f>
        <v>0</v>
      </c>
      <c r="C127" s="704" t="str">
        <f>'Data Analysis (Client Schedule)'!E123</f>
        <v/>
      </c>
      <c r="D127" s="704"/>
      <c r="E127" s="704"/>
      <c r="F127" s="150" t="str">
        <f>'Data Analysis (Client Schedule)'!F123</f>
        <v/>
      </c>
      <c r="G127" s="251" t="str">
        <f>'Data Analysis (Client Schedule)'!D123</f>
        <v/>
      </c>
      <c r="H127" s="218"/>
      <c r="I127" s="401" t="str">
        <f>'Data Analysis (Client Schedule)'!I123</f>
        <v/>
      </c>
      <c r="J127" s="402"/>
      <c r="K127" s="403" t="e">
        <f t="shared" si="13"/>
        <v>#VALUE!</v>
      </c>
      <c r="L127" s="387" t="str">
        <f t="shared" si="12"/>
        <v>0</v>
      </c>
      <c r="M127" s="388"/>
      <c r="N127" s="393" t="str">
        <f>'Data Analysis (Client Schedule)'!K123</f>
        <v/>
      </c>
      <c r="O127" s="394"/>
      <c r="P127" s="395" t="e">
        <f t="shared" si="10"/>
        <v>#VALUE!</v>
      </c>
      <c r="Q127" s="391" t="str">
        <f t="shared" si="11"/>
        <v>0</v>
      </c>
      <c r="R127" s="392"/>
      <c r="S127" s="728"/>
      <c r="T127" s="729"/>
      <c r="U127" s="729"/>
      <c r="V127" s="729"/>
      <c r="W127" s="729"/>
      <c r="X127" s="729"/>
      <c r="Y127" s="729"/>
      <c r="Z127" s="730"/>
    </row>
    <row r="128" spans="2:26" ht="33" customHeight="1" thickTop="1" thickBot="1">
      <c r="B128" s="150">
        <f>'Data Analysis (Client Schedule)'!A124</f>
        <v>0</v>
      </c>
      <c r="C128" s="704" t="str">
        <f>'Data Analysis (Client Schedule)'!E124</f>
        <v/>
      </c>
      <c r="D128" s="704"/>
      <c r="E128" s="704"/>
      <c r="F128" s="150" t="str">
        <f>'Data Analysis (Client Schedule)'!F124</f>
        <v/>
      </c>
      <c r="G128" s="251" t="str">
        <f>'Data Analysis (Client Schedule)'!D124</f>
        <v/>
      </c>
      <c r="H128" s="218"/>
      <c r="I128" s="401" t="str">
        <f>'Data Analysis (Client Schedule)'!I124</f>
        <v/>
      </c>
      <c r="J128" s="402"/>
      <c r="K128" s="403" t="e">
        <f t="shared" si="13"/>
        <v>#VALUE!</v>
      </c>
      <c r="L128" s="387" t="str">
        <f t="shared" si="12"/>
        <v>0</v>
      </c>
      <c r="M128" s="388"/>
      <c r="N128" s="393" t="str">
        <f>'Data Analysis (Client Schedule)'!K124</f>
        <v/>
      </c>
      <c r="O128" s="394"/>
      <c r="P128" s="395" t="e">
        <f t="shared" si="10"/>
        <v>#VALUE!</v>
      </c>
      <c r="Q128" s="391" t="str">
        <f t="shared" si="11"/>
        <v>0</v>
      </c>
      <c r="R128" s="392"/>
      <c r="S128" s="728"/>
      <c r="T128" s="729"/>
      <c r="U128" s="729"/>
      <c r="V128" s="729"/>
      <c r="W128" s="729"/>
      <c r="X128" s="729"/>
      <c r="Y128" s="729"/>
      <c r="Z128" s="730"/>
    </row>
    <row r="129" spans="2:26" ht="33" customHeight="1" thickTop="1" thickBot="1">
      <c r="B129" s="150">
        <f>'Data Analysis (Client Schedule)'!A125</f>
        <v>0</v>
      </c>
      <c r="C129" s="704" t="str">
        <f>'Data Analysis (Client Schedule)'!E125</f>
        <v/>
      </c>
      <c r="D129" s="704"/>
      <c r="E129" s="704"/>
      <c r="F129" s="150" t="str">
        <f>'Data Analysis (Client Schedule)'!F125</f>
        <v/>
      </c>
      <c r="G129" s="251" t="str">
        <f>'Data Analysis (Client Schedule)'!D125</f>
        <v/>
      </c>
      <c r="H129" s="218"/>
      <c r="I129" s="401" t="str">
        <f>'Data Analysis (Client Schedule)'!I125</f>
        <v/>
      </c>
      <c r="J129" s="402"/>
      <c r="K129" s="403" t="e">
        <f t="shared" si="13"/>
        <v>#VALUE!</v>
      </c>
      <c r="L129" s="387" t="str">
        <f t="shared" si="12"/>
        <v>0</v>
      </c>
      <c r="M129" s="388"/>
      <c r="N129" s="393" t="str">
        <f>'Data Analysis (Client Schedule)'!K125</f>
        <v/>
      </c>
      <c r="O129" s="394"/>
      <c r="P129" s="395" t="e">
        <f t="shared" si="10"/>
        <v>#VALUE!</v>
      </c>
      <c r="Q129" s="391" t="str">
        <f t="shared" si="11"/>
        <v>0</v>
      </c>
      <c r="R129" s="392"/>
      <c r="S129" s="728"/>
      <c r="T129" s="729"/>
      <c r="U129" s="729"/>
      <c r="V129" s="729"/>
      <c r="W129" s="729"/>
      <c r="X129" s="729"/>
      <c r="Y129" s="729"/>
      <c r="Z129" s="730"/>
    </row>
    <row r="130" spans="2:26" ht="33" customHeight="1" thickTop="1" thickBot="1">
      <c r="B130" s="150">
        <f>'Data Analysis (Client Schedule)'!A126</f>
        <v>0</v>
      </c>
      <c r="C130" s="704" t="str">
        <f>'Data Analysis (Client Schedule)'!E126</f>
        <v/>
      </c>
      <c r="D130" s="704"/>
      <c r="E130" s="704"/>
      <c r="F130" s="150" t="str">
        <f>'Data Analysis (Client Schedule)'!F126</f>
        <v/>
      </c>
      <c r="G130" s="251" t="str">
        <f>'Data Analysis (Client Schedule)'!D126</f>
        <v/>
      </c>
      <c r="H130" s="218"/>
      <c r="I130" s="401" t="str">
        <f>'Data Analysis (Client Schedule)'!I126</f>
        <v/>
      </c>
      <c r="J130" s="402"/>
      <c r="K130" s="403" t="e">
        <f t="shared" si="13"/>
        <v>#VALUE!</v>
      </c>
      <c r="L130" s="387" t="str">
        <f t="shared" si="12"/>
        <v>0</v>
      </c>
      <c r="M130" s="388"/>
      <c r="N130" s="393" t="str">
        <f>'Data Analysis (Client Schedule)'!K126</f>
        <v/>
      </c>
      <c r="O130" s="394"/>
      <c r="P130" s="395" t="e">
        <f t="shared" si="10"/>
        <v>#VALUE!</v>
      </c>
      <c r="Q130" s="391" t="str">
        <f t="shared" si="11"/>
        <v>0</v>
      </c>
      <c r="R130" s="392"/>
      <c r="S130" s="728"/>
      <c r="T130" s="729"/>
      <c r="U130" s="729"/>
      <c r="V130" s="729"/>
      <c r="W130" s="729"/>
      <c r="X130" s="729"/>
      <c r="Y130" s="729"/>
      <c r="Z130" s="730"/>
    </row>
    <row r="131" spans="2:26" ht="33" customHeight="1" thickTop="1" thickBot="1">
      <c r="B131" s="150">
        <f>'Data Analysis (Client Schedule)'!A127</f>
        <v>0</v>
      </c>
      <c r="C131" s="704" t="str">
        <f>'Data Analysis (Client Schedule)'!E127</f>
        <v/>
      </c>
      <c r="D131" s="704"/>
      <c r="E131" s="704"/>
      <c r="F131" s="150" t="str">
        <f>'Data Analysis (Client Schedule)'!F127</f>
        <v/>
      </c>
      <c r="G131" s="251" t="str">
        <f>'Data Analysis (Client Schedule)'!D127</f>
        <v/>
      </c>
      <c r="H131" s="218"/>
      <c r="I131" s="401" t="str">
        <f>'Data Analysis (Client Schedule)'!I127</f>
        <v/>
      </c>
      <c r="J131" s="402"/>
      <c r="K131" s="403" t="e">
        <f t="shared" si="13"/>
        <v>#VALUE!</v>
      </c>
      <c r="L131" s="387" t="str">
        <f t="shared" si="12"/>
        <v>0</v>
      </c>
      <c r="M131" s="388"/>
      <c r="N131" s="393" t="str">
        <f>'Data Analysis (Client Schedule)'!K127</f>
        <v/>
      </c>
      <c r="O131" s="394"/>
      <c r="P131" s="395" t="e">
        <f t="shared" si="10"/>
        <v>#VALUE!</v>
      </c>
      <c r="Q131" s="391" t="str">
        <f t="shared" si="11"/>
        <v>0</v>
      </c>
      <c r="R131" s="392"/>
      <c r="S131" s="728"/>
      <c r="T131" s="729"/>
      <c r="U131" s="729"/>
      <c r="V131" s="729"/>
      <c r="W131" s="729"/>
      <c r="X131" s="729"/>
      <c r="Y131" s="729"/>
      <c r="Z131" s="730"/>
    </row>
    <row r="132" spans="2:26" ht="33" customHeight="1" thickTop="1" thickBot="1">
      <c r="B132" s="150">
        <f>'Data Analysis (Client Schedule)'!A128</f>
        <v>0</v>
      </c>
      <c r="C132" s="704" t="str">
        <f>'Data Analysis (Client Schedule)'!E128</f>
        <v/>
      </c>
      <c r="D132" s="704"/>
      <c r="E132" s="704"/>
      <c r="F132" s="150" t="str">
        <f>'Data Analysis (Client Schedule)'!F128</f>
        <v/>
      </c>
      <c r="G132" s="251" t="str">
        <f>'Data Analysis (Client Schedule)'!D128</f>
        <v/>
      </c>
      <c r="H132" s="218"/>
      <c r="I132" s="401" t="str">
        <f>'Data Analysis (Client Schedule)'!I128</f>
        <v/>
      </c>
      <c r="J132" s="402"/>
      <c r="K132" s="403" t="e">
        <f t="shared" si="13"/>
        <v>#VALUE!</v>
      </c>
      <c r="L132" s="387" t="str">
        <f t="shared" si="12"/>
        <v>0</v>
      </c>
      <c r="M132" s="388"/>
      <c r="N132" s="393" t="str">
        <f>'Data Analysis (Client Schedule)'!K128</f>
        <v/>
      </c>
      <c r="O132" s="394"/>
      <c r="P132" s="395" t="e">
        <f t="shared" si="10"/>
        <v>#VALUE!</v>
      </c>
      <c r="Q132" s="391" t="str">
        <f t="shared" si="11"/>
        <v>0</v>
      </c>
      <c r="R132" s="392"/>
      <c r="S132" s="728"/>
      <c r="T132" s="729"/>
      <c r="U132" s="729"/>
      <c r="V132" s="729"/>
      <c r="W132" s="729"/>
      <c r="X132" s="729"/>
      <c r="Y132" s="729"/>
      <c r="Z132" s="730"/>
    </row>
    <row r="133" spans="2:26" ht="33" customHeight="1" thickTop="1" thickBot="1">
      <c r="B133" s="150">
        <f>'Data Analysis (Client Schedule)'!A129</f>
        <v>0</v>
      </c>
      <c r="C133" s="704" t="str">
        <f>'Data Analysis (Client Schedule)'!E129</f>
        <v/>
      </c>
      <c r="D133" s="704"/>
      <c r="E133" s="704"/>
      <c r="F133" s="150" t="str">
        <f>'Data Analysis (Client Schedule)'!F129</f>
        <v/>
      </c>
      <c r="G133" s="251" t="str">
        <f>'Data Analysis (Client Schedule)'!D129</f>
        <v/>
      </c>
      <c r="H133" s="218"/>
      <c r="I133" s="401" t="str">
        <f>'Data Analysis (Client Schedule)'!I129</f>
        <v/>
      </c>
      <c r="J133" s="402"/>
      <c r="K133" s="403" t="e">
        <f t="shared" si="13"/>
        <v>#VALUE!</v>
      </c>
      <c r="L133" s="387" t="str">
        <f t="shared" si="12"/>
        <v>0</v>
      </c>
      <c r="M133" s="388"/>
      <c r="N133" s="393" t="str">
        <f>'Data Analysis (Client Schedule)'!K129</f>
        <v/>
      </c>
      <c r="O133" s="394"/>
      <c r="P133" s="395" t="e">
        <f t="shared" si="10"/>
        <v>#VALUE!</v>
      </c>
      <c r="Q133" s="391" t="str">
        <f t="shared" si="11"/>
        <v>0</v>
      </c>
      <c r="R133" s="392"/>
      <c r="S133" s="728"/>
      <c r="T133" s="729"/>
      <c r="U133" s="729"/>
      <c r="V133" s="729"/>
      <c r="W133" s="729"/>
      <c r="X133" s="729"/>
      <c r="Y133" s="729"/>
      <c r="Z133" s="730"/>
    </row>
    <row r="134" spans="2:26" ht="33" customHeight="1" thickTop="1" thickBot="1">
      <c r="B134" s="150">
        <f>'Data Analysis (Client Schedule)'!A130</f>
        <v>0</v>
      </c>
      <c r="C134" s="704" t="str">
        <f>'Data Analysis (Client Schedule)'!E130</f>
        <v/>
      </c>
      <c r="D134" s="704"/>
      <c r="E134" s="704"/>
      <c r="F134" s="150" t="str">
        <f>'Data Analysis (Client Schedule)'!F130</f>
        <v/>
      </c>
      <c r="G134" s="251" t="str">
        <f>'Data Analysis (Client Schedule)'!D130</f>
        <v/>
      </c>
      <c r="H134" s="218"/>
      <c r="I134" s="401" t="str">
        <f>'Data Analysis (Client Schedule)'!I130</f>
        <v/>
      </c>
      <c r="J134" s="402"/>
      <c r="K134" s="403" t="e">
        <f t="shared" si="13"/>
        <v>#VALUE!</v>
      </c>
      <c r="L134" s="387" t="str">
        <f t="shared" si="12"/>
        <v>0</v>
      </c>
      <c r="M134" s="388"/>
      <c r="N134" s="393" t="str">
        <f>'Data Analysis (Client Schedule)'!K130</f>
        <v/>
      </c>
      <c r="O134" s="394"/>
      <c r="P134" s="395" t="e">
        <f t="shared" si="10"/>
        <v>#VALUE!</v>
      </c>
      <c r="Q134" s="391" t="str">
        <f t="shared" si="11"/>
        <v>0</v>
      </c>
      <c r="R134" s="392"/>
      <c r="S134" s="728"/>
      <c r="T134" s="729"/>
      <c r="U134" s="729"/>
      <c r="V134" s="729"/>
      <c r="W134" s="729"/>
      <c r="X134" s="729"/>
      <c r="Y134" s="729"/>
      <c r="Z134" s="730"/>
    </row>
    <row r="135" spans="2:26" ht="33" customHeight="1" thickTop="1" thickBot="1">
      <c r="B135" s="150">
        <f>'Data Analysis (Client Schedule)'!A131</f>
        <v>0</v>
      </c>
      <c r="C135" s="704" t="str">
        <f>'Data Analysis (Client Schedule)'!E131</f>
        <v/>
      </c>
      <c r="D135" s="704"/>
      <c r="E135" s="704"/>
      <c r="F135" s="150" t="str">
        <f>'Data Analysis (Client Schedule)'!F131</f>
        <v/>
      </c>
      <c r="G135" s="251" t="str">
        <f>'Data Analysis (Client Schedule)'!D131</f>
        <v/>
      </c>
      <c r="H135" s="218"/>
      <c r="I135" s="401" t="str">
        <f>'Data Analysis (Client Schedule)'!I131</f>
        <v/>
      </c>
      <c r="J135" s="402"/>
      <c r="K135" s="403" t="e">
        <f t="shared" si="13"/>
        <v>#VALUE!</v>
      </c>
      <c r="L135" s="387" t="str">
        <f t="shared" si="12"/>
        <v>0</v>
      </c>
      <c r="M135" s="388"/>
      <c r="N135" s="393" t="str">
        <f>'Data Analysis (Client Schedule)'!K131</f>
        <v/>
      </c>
      <c r="O135" s="394"/>
      <c r="P135" s="395" t="e">
        <f t="shared" si="10"/>
        <v>#VALUE!</v>
      </c>
      <c r="Q135" s="391" t="str">
        <f t="shared" si="11"/>
        <v>0</v>
      </c>
      <c r="R135" s="392"/>
      <c r="S135" s="728"/>
      <c r="T135" s="729"/>
      <c r="U135" s="729"/>
      <c r="V135" s="729"/>
      <c r="W135" s="729"/>
      <c r="X135" s="729"/>
      <c r="Y135" s="729"/>
      <c r="Z135" s="730"/>
    </row>
    <row r="136" spans="2:26" ht="33" customHeight="1" thickTop="1" thickBot="1">
      <c r="B136" s="150">
        <f>'Data Analysis (Client Schedule)'!A132</f>
        <v>0</v>
      </c>
      <c r="C136" s="704" t="str">
        <f>'Data Analysis (Client Schedule)'!E132</f>
        <v/>
      </c>
      <c r="D136" s="704"/>
      <c r="E136" s="704"/>
      <c r="F136" s="150" t="str">
        <f>'Data Analysis (Client Schedule)'!F132</f>
        <v/>
      </c>
      <c r="G136" s="251" t="str">
        <f>'Data Analysis (Client Schedule)'!D132</f>
        <v/>
      </c>
      <c r="H136" s="218"/>
      <c r="I136" s="401" t="str">
        <f>'Data Analysis (Client Schedule)'!I132</f>
        <v/>
      </c>
      <c r="J136" s="402"/>
      <c r="K136" s="403" t="e">
        <f t="shared" si="13"/>
        <v>#VALUE!</v>
      </c>
      <c r="L136" s="387" t="str">
        <f t="shared" si="12"/>
        <v>0</v>
      </c>
      <c r="M136" s="388"/>
      <c r="N136" s="393" t="str">
        <f>'Data Analysis (Client Schedule)'!K132</f>
        <v/>
      </c>
      <c r="O136" s="394"/>
      <c r="P136" s="395" t="e">
        <f t="shared" si="10"/>
        <v>#VALUE!</v>
      </c>
      <c r="Q136" s="391" t="str">
        <f t="shared" si="11"/>
        <v>0</v>
      </c>
      <c r="R136" s="392"/>
      <c r="S136" s="728"/>
      <c r="T136" s="729"/>
      <c r="U136" s="729"/>
      <c r="V136" s="729"/>
      <c r="W136" s="729"/>
      <c r="X136" s="729"/>
      <c r="Y136" s="729"/>
      <c r="Z136" s="730"/>
    </row>
    <row r="137" spans="2:26" ht="33" customHeight="1" thickTop="1" thickBot="1">
      <c r="B137" s="150">
        <f>'Data Analysis (Client Schedule)'!A133</f>
        <v>0</v>
      </c>
      <c r="C137" s="704" t="str">
        <f>'Data Analysis (Client Schedule)'!E133</f>
        <v/>
      </c>
      <c r="D137" s="704"/>
      <c r="E137" s="704"/>
      <c r="F137" s="150" t="str">
        <f>'Data Analysis (Client Schedule)'!F133</f>
        <v/>
      </c>
      <c r="G137" s="251" t="str">
        <f>'Data Analysis (Client Schedule)'!D133</f>
        <v/>
      </c>
      <c r="H137" s="218"/>
      <c r="I137" s="401" t="str">
        <f>'Data Analysis (Client Schedule)'!I133</f>
        <v/>
      </c>
      <c r="J137" s="402"/>
      <c r="K137" s="403" t="e">
        <f t="shared" si="13"/>
        <v>#VALUE!</v>
      </c>
      <c r="L137" s="387" t="str">
        <f t="shared" si="12"/>
        <v>0</v>
      </c>
      <c r="M137" s="388"/>
      <c r="N137" s="393" t="str">
        <f>'Data Analysis (Client Schedule)'!K133</f>
        <v/>
      </c>
      <c r="O137" s="394"/>
      <c r="P137" s="395" t="e">
        <f t="shared" si="10"/>
        <v>#VALUE!</v>
      </c>
      <c r="Q137" s="391" t="str">
        <f t="shared" si="11"/>
        <v>0</v>
      </c>
      <c r="R137" s="392"/>
      <c r="S137" s="728"/>
      <c r="T137" s="729"/>
      <c r="U137" s="729"/>
      <c r="V137" s="729"/>
      <c r="W137" s="729"/>
      <c r="X137" s="729"/>
      <c r="Y137" s="729"/>
      <c r="Z137" s="730"/>
    </row>
    <row r="138" spans="2:26" ht="33" customHeight="1" thickTop="1" thickBot="1">
      <c r="B138" s="150">
        <f>'Data Analysis (Client Schedule)'!A134</f>
        <v>0</v>
      </c>
      <c r="C138" s="704" t="str">
        <f>'Data Analysis (Client Schedule)'!E134</f>
        <v/>
      </c>
      <c r="D138" s="704"/>
      <c r="E138" s="704"/>
      <c r="F138" s="150" t="str">
        <f>'Data Analysis (Client Schedule)'!F134</f>
        <v/>
      </c>
      <c r="G138" s="251" t="str">
        <f>'Data Analysis (Client Schedule)'!D134</f>
        <v/>
      </c>
      <c r="H138" s="218"/>
      <c r="I138" s="401" t="str">
        <f>'Data Analysis (Client Schedule)'!I134</f>
        <v/>
      </c>
      <c r="J138" s="402"/>
      <c r="K138" s="403" t="e">
        <f t="shared" si="13"/>
        <v>#VALUE!</v>
      </c>
      <c r="L138" s="387" t="str">
        <f t="shared" si="12"/>
        <v>0</v>
      </c>
      <c r="M138" s="388"/>
      <c r="N138" s="393" t="str">
        <f>'Data Analysis (Client Schedule)'!K134</f>
        <v/>
      </c>
      <c r="O138" s="394"/>
      <c r="P138" s="395" t="e">
        <f t="shared" si="10"/>
        <v>#VALUE!</v>
      </c>
      <c r="Q138" s="391" t="str">
        <f t="shared" si="11"/>
        <v>0</v>
      </c>
      <c r="R138" s="392"/>
      <c r="S138" s="728"/>
      <c r="T138" s="729"/>
      <c r="U138" s="729"/>
      <c r="V138" s="729"/>
      <c r="W138" s="729"/>
      <c r="X138" s="729"/>
      <c r="Y138" s="729"/>
      <c r="Z138" s="730"/>
    </row>
    <row r="139" spans="2:26" ht="33" customHeight="1" thickTop="1" thickBot="1">
      <c r="B139" s="150">
        <f>'Data Analysis (Client Schedule)'!A135</f>
        <v>0</v>
      </c>
      <c r="C139" s="704" t="str">
        <f>'Data Analysis (Client Schedule)'!E135</f>
        <v/>
      </c>
      <c r="D139" s="704"/>
      <c r="E139" s="704"/>
      <c r="F139" s="150" t="str">
        <f>'Data Analysis (Client Schedule)'!F135</f>
        <v/>
      </c>
      <c r="G139" s="251" t="str">
        <f>'Data Analysis (Client Schedule)'!D135</f>
        <v/>
      </c>
      <c r="H139" s="218"/>
      <c r="I139" s="401" t="str">
        <f>'Data Analysis (Client Schedule)'!I135</f>
        <v/>
      </c>
      <c r="J139" s="402"/>
      <c r="K139" s="403" t="e">
        <f t="shared" si="13"/>
        <v>#VALUE!</v>
      </c>
      <c r="L139" s="387" t="str">
        <f t="shared" si="12"/>
        <v>0</v>
      </c>
      <c r="M139" s="388"/>
      <c r="N139" s="393" t="str">
        <f>'Data Analysis (Client Schedule)'!K135</f>
        <v/>
      </c>
      <c r="O139" s="394"/>
      <c r="P139" s="395" t="e">
        <f t="shared" si="10"/>
        <v>#VALUE!</v>
      </c>
      <c r="Q139" s="391" t="str">
        <f t="shared" si="11"/>
        <v>0</v>
      </c>
      <c r="R139" s="392"/>
      <c r="S139" s="728"/>
      <c r="T139" s="729"/>
      <c r="U139" s="729"/>
      <c r="V139" s="729"/>
      <c r="W139" s="729"/>
      <c r="X139" s="729"/>
      <c r="Y139" s="729"/>
      <c r="Z139" s="730"/>
    </row>
    <row r="140" spans="2:26" ht="33" customHeight="1" thickTop="1" thickBot="1">
      <c r="B140" s="150">
        <f>'Data Analysis (Client Schedule)'!A136</f>
        <v>0</v>
      </c>
      <c r="C140" s="704" t="str">
        <f>'Data Analysis (Client Schedule)'!E136</f>
        <v/>
      </c>
      <c r="D140" s="704"/>
      <c r="E140" s="704"/>
      <c r="F140" s="150" t="str">
        <f>'Data Analysis (Client Schedule)'!F136</f>
        <v/>
      </c>
      <c r="G140" s="251" t="str">
        <f>'Data Analysis (Client Schedule)'!D136</f>
        <v/>
      </c>
      <c r="H140" s="218"/>
      <c r="I140" s="401" t="str">
        <f>'Data Analysis (Client Schedule)'!I136</f>
        <v/>
      </c>
      <c r="J140" s="402"/>
      <c r="K140" s="403" t="e">
        <f t="shared" si="13"/>
        <v>#VALUE!</v>
      </c>
      <c r="L140" s="387" t="str">
        <f t="shared" si="12"/>
        <v>0</v>
      </c>
      <c r="M140" s="388"/>
      <c r="N140" s="393" t="str">
        <f>'Data Analysis (Client Schedule)'!K136</f>
        <v/>
      </c>
      <c r="O140" s="394"/>
      <c r="P140" s="395" t="e">
        <f t="shared" si="10"/>
        <v>#VALUE!</v>
      </c>
      <c r="Q140" s="391" t="str">
        <f t="shared" si="11"/>
        <v>0</v>
      </c>
      <c r="R140" s="392"/>
      <c r="S140" s="728"/>
      <c r="T140" s="729"/>
      <c r="U140" s="729"/>
      <c r="V140" s="729"/>
      <c r="W140" s="729"/>
      <c r="X140" s="729"/>
      <c r="Y140" s="729"/>
      <c r="Z140" s="730"/>
    </row>
    <row r="141" spans="2:26" ht="33" customHeight="1" thickTop="1" thickBot="1">
      <c r="B141" s="150">
        <f>'Data Analysis (Client Schedule)'!A137</f>
        <v>0</v>
      </c>
      <c r="C141" s="704" t="str">
        <f>'Data Analysis (Client Schedule)'!E137</f>
        <v/>
      </c>
      <c r="D141" s="704"/>
      <c r="E141" s="704"/>
      <c r="F141" s="150" t="str">
        <f>'Data Analysis (Client Schedule)'!F137</f>
        <v/>
      </c>
      <c r="G141" s="251" t="str">
        <f>'Data Analysis (Client Schedule)'!D137</f>
        <v/>
      </c>
      <c r="H141" s="218"/>
      <c r="I141" s="401" t="str">
        <f>'Data Analysis (Client Schedule)'!I137</f>
        <v/>
      </c>
      <c r="J141" s="402"/>
      <c r="K141" s="403" t="e">
        <f t="shared" si="13"/>
        <v>#VALUE!</v>
      </c>
      <c r="L141" s="387" t="str">
        <f t="shared" si="12"/>
        <v>0</v>
      </c>
      <c r="M141" s="388"/>
      <c r="N141" s="393" t="str">
        <f>'Data Analysis (Client Schedule)'!K137</f>
        <v/>
      </c>
      <c r="O141" s="394"/>
      <c r="P141" s="395" t="e">
        <f t="shared" si="10"/>
        <v>#VALUE!</v>
      </c>
      <c r="Q141" s="391" t="str">
        <f t="shared" si="11"/>
        <v>0</v>
      </c>
      <c r="R141" s="392"/>
      <c r="S141" s="728"/>
      <c r="T141" s="729"/>
      <c r="U141" s="729"/>
      <c r="V141" s="729"/>
      <c r="W141" s="729"/>
      <c r="X141" s="729"/>
      <c r="Y141" s="729"/>
      <c r="Z141" s="730"/>
    </row>
    <row r="142" spans="2:26" ht="33" customHeight="1" thickTop="1" thickBot="1">
      <c r="B142" s="150">
        <f>'Data Analysis (Client Schedule)'!A138</f>
        <v>0</v>
      </c>
      <c r="C142" s="704" t="str">
        <f>'Data Analysis (Client Schedule)'!E138</f>
        <v/>
      </c>
      <c r="D142" s="704"/>
      <c r="E142" s="704"/>
      <c r="F142" s="150" t="str">
        <f>'Data Analysis (Client Schedule)'!F138</f>
        <v/>
      </c>
      <c r="G142" s="251" t="str">
        <f>'Data Analysis (Client Schedule)'!D138</f>
        <v/>
      </c>
      <c r="H142" s="218"/>
      <c r="I142" s="401" t="str">
        <f>'Data Analysis (Client Schedule)'!I138</f>
        <v/>
      </c>
      <c r="J142" s="402"/>
      <c r="K142" s="403" t="e">
        <f t="shared" ref="K142:K163" si="14">J142/I142</f>
        <v>#VALUE!</v>
      </c>
      <c r="L142" s="387" t="str">
        <f t="shared" si="12"/>
        <v>0</v>
      </c>
      <c r="M142" s="388"/>
      <c r="N142" s="393" t="str">
        <f>'Data Analysis (Client Schedule)'!K138</f>
        <v/>
      </c>
      <c r="O142" s="394"/>
      <c r="P142" s="395" t="e">
        <f t="shared" ref="P142:P163" si="15">O142/N142</f>
        <v>#VALUE!</v>
      </c>
      <c r="Q142" s="391" t="str">
        <f t="shared" ref="Q142:Q163" si="16">IF(R142&lt;0.01%,"0",IF(R142&lt;5.01%,"A",IF(R142&lt;10.01%,"B",IF(R142&lt;15.01%,"C",IF(R142&lt;20.01%,"D",IF(R142&lt;25.01%,"E",IF(R142&gt;25%,"Uv","0")))))))</f>
        <v>0</v>
      </c>
      <c r="R142" s="392"/>
      <c r="S142" s="728"/>
      <c r="T142" s="729"/>
      <c r="U142" s="729"/>
      <c r="V142" s="729"/>
      <c r="W142" s="729"/>
      <c r="X142" s="729"/>
      <c r="Y142" s="729"/>
      <c r="Z142" s="730"/>
    </row>
    <row r="143" spans="2:26" ht="33" customHeight="1" thickTop="1" thickBot="1">
      <c r="B143" s="150">
        <f>'Data Analysis (Client Schedule)'!A139</f>
        <v>0</v>
      </c>
      <c r="C143" s="704" t="str">
        <f>'Data Analysis (Client Schedule)'!E139</f>
        <v/>
      </c>
      <c r="D143" s="704"/>
      <c r="E143" s="704"/>
      <c r="F143" s="150" t="str">
        <f>'Data Analysis (Client Schedule)'!F139</f>
        <v/>
      </c>
      <c r="G143" s="251" t="str">
        <f>'Data Analysis (Client Schedule)'!D139</f>
        <v/>
      </c>
      <c r="H143" s="218"/>
      <c r="I143" s="401" t="str">
        <f>'Data Analysis (Client Schedule)'!I139</f>
        <v/>
      </c>
      <c r="J143" s="402"/>
      <c r="K143" s="403" t="e">
        <f t="shared" si="14"/>
        <v>#VALUE!</v>
      </c>
      <c r="L143" s="387" t="str">
        <f t="shared" ref="L143:L163" si="17">IF(M143&lt;0.01%,"0",IF(M143&lt;5.01%,"A",IF(M143&lt;10.01%,"B",IF(M143&lt;15.01%,"C",IF(M143&lt;20.01%,"D",IF(M143&lt;25.01%,"E",IF(M143&gt;25%,"Uv","0")))))))</f>
        <v>0</v>
      </c>
      <c r="M143" s="388"/>
      <c r="N143" s="393" t="str">
        <f>'Data Analysis (Client Schedule)'!K139</f>
        <v/>
      </c>
      <c r="O143" s="394"/>
      <c r="P143" s="395" t="e">
        <f t="shared" si="15"/>
        <v>#VALUE!</v>
      </c>
      <c r="Q143" s="391" t="str">
        <f t="shared" si="16"/>
        <v>0</v>
      </c>
      <c r="R143" s="392"/>
      <c r="S143" s="728"/>
      <c r="T143" s="729"/>
      <c r="U143" s="729"/>
      <c r="V143" s="729"/>
      <c r="W143" s="729"/>
      <c r="X143" s="729"/>
      <c r="Y143" s="729"/>
      <c r="Z143" s="730"/>
    </row>
    <row r="144" spans="2:26" ht="33" customHeight="1" thickTop="1" thickBot="1">
      <c r="B144" s="150">
        <f>'Data Analysis (Client Schedule)'!A140</f>
        <v>0</v>
      </c>
      <c r="C144" s="704" t="str">
        <f>'Data Analysis (Client Schedule)'!E140</f>
        <v/>
      </c>
      <c r="D144" s="704"/>
      <c r="E144" s="704"/>
      <c r="F144" s="150" t="str">
        <f>'Data Analysis (Client Schedule)'!F140</f>
        <v/>
      </c>
      <c r="G144" s="251" t="str">
        <f>'Data Analysis (Client Schedule)'!D140</f>
        <v/>
      </c>
      <c r="H144" s="218"/>
      <c r="I144" s="401" t="str">
        <f>'Data Analysis (Client Schedule)'!I140</f>
        <v/>
      </c>
      <c r="J144" s="402"/>
      <c r="K144" s="403" t="e">
        <f t="shared" si="14"/>
        <v>#VALUE!</v>
      </c>
      <c r="L144" s="387" t="str">
        <f t="shared" si="17"/>
        <v>0</v>
      </c>
      <c r="M144" s="388"/>
      <c r="N144" s="393" t="str">
        <f>'Data Analysis (Client Schedule)'!K140</f>
        <v/>
      </c>
      <c r="O144" s="394"/>
      <c r="P144" s="395" t="e">
        <f t="shared" si="15"/>
        <v>#VALUE!</v>
      </c>
      <c r="Q144" s="391" t="str">
        <f t="shared" si="16"/>
        <v>0</v>
      </c>
      <c r="R144" s="392"/>
      <c r="S144" s="728"/>
      <c r="T144" s="729"/>
      <c r="U144" s="729"/>
      <c r="V144" s="729"/>
      <c r="W144" s="729"/>
      <c r="X144" s="729"/>
      <c r="Y144" s="729"/>
      <c r="Z144" s="730"/>
    </row>
    <row r="145" spans="2:26" ht="33" customHeight="1" thickTop="1" thickBot="1">
      <c r="B145" s="150">
        <f>'Data Analysis (Client Schedule)'!A141</f>
        <v>0</v>
      </c>
      <c r="C145" s="704" t="str">
        <f>'Data Analysis (Client Schedule)'!E141</f>
        <v/>
      </c>
      <c r="D145" s="704"/>
      <c r="E145" s="704"/>
      <c r="F145" s="150" t="str">
        <f>'Data Analysis (Client Schedule)'!F141</f>
        <v/>
      </c>
      <c r="G145" s="251" t="str">
        <f>'Data Analysis (Client Schedule)'!D141</f>
        <v/>
      </c>
      <c r="H145" s="218"/>
      <c r="I145" s="401" t="str">
        <f>'Data Analysis (Client Schedule)'!I141</f>
        <v/>
      </c>
      <c r="J145" s="402"/>
      <c r="K145" s="403" t="e">
        <f t="shared" si="14"/>
        <v>#VALUE!</v>
      </c>
      <c r="L145" s="387" t="str">
        <f t="shared" si="17"/>
        <v>0</v>
      </c>
      <c r="M145" s="388"/>
      <c r="N145" s="393" t="str">
        <f>'Data Analysis (Client Schedule)'!K141</f>
        <v/>
      </c>
      <c r="O145" s="394"/>
      <c r="P145" s="395" t="e">
        <f t="shared" si="15"/>
        <v>#VALUE!</v>
      </c>
      <c r="Q145" s="391" t="str">
        <f t="shared" si="16"/>
        <v>0</v>
      </c>
      <c r="R145" s="392"/>
      <c r="S145" s="728"/>
      <c r="T145" s="729"/>
      <c r="U145" s="729"/>
      <c r="V145" s="729"/>
      <c r="W145" s="729"/>
      <c r="X145" s="729"/>
      <c r="Y145" s="729"/>
      <c r="Z145" s="730"/>
    </row>
    <row r="146" spans="2:26" ht="33" customHeight="1" thickTop="1" thickBot="1">
      <c r="B146" s="150">
        <f>'Data Analysis (Client Schedule)'!A142</f>
        <v>0</v>
      </c>
      <c r="C146" s="704" t="str">
        <f>'Data Analysis (Client Schedule)'!E142</f>
        <v/>
      </c>
      <c r="D146" s="704"/>
      <c r="E146" s="704"/>
      <c r="F146" s="150" t="str">
        <f>'Data Analysis (Client Schedule)'!F142</f>
        <v/>
      </c>
      <c r="G146" s="251" t="str">
        <f>'Data Analysis (Client Schedule)'!D142</f>
        <v/>
      </c>
      <c r="H146" s="218"/>
      <c r="I146" s="401" t="str">
        <f>'Data Analysis (Client Schedule)'!I142</f>
        <v/>
      </c>
      <c r="J146" s="402"/>
      <c r="K146" s="403" t="e">
        <f t="shared" si="14"/>
        <v>#VALUE!</v>
      </c>
      <c r="L146" s="387" t="str">
        <f t="shared" si="17"/>
        <v>0</v>
      </c>
      <c r="M146" s="388"/>
      <c r="N146" s="393" t="str">
        <f>'Data Analysis (Client Schedule)'!K142</f>
        <v/>
      </c>
      <c r="O146" s="394"/>
      <c r="P146" s="395" t="e">
        <f t="shared" si="15"/>
        <v>#VALUE!</v>
      </c>
      <c r="Q146" s="391" t="str">
        <f t="shared" si="16"/>
        <v>0</v>
      </c>
      <c r="R146" s="392"/>
      <c r="S146" s="728"/>
      <c r="T146" s="729"/>
      <c r="U146" s="729"/>
      <c r="V146" s="729"/>
      <c r="W146" s="729"/>
      <c r="X146" s="729"/>
      <c r="Y146" s="729"/>
      <c r="Z146" s="730"/>
    </row>
    <row r="147" spans="2:26" ht="33" customHeight="1" thickTop="1" thickBot="1">
      <c r="B147" s="150">
        <f>'Data Analysis (Client Schedule)'!A143</f>
        <v>0</v>
      </c>
      <c r="C147" s="704" t="str">
        <f>'Data Analysis (Client Schedule)'!E143</f>
        <v/>
      </c>
      <c r="D147" s="704"/>
      <c r="E147" s="704"/>
      <c r="F147" s="150" t="str">
        <f>'Data Analysis (Client Schedule)'!F143</f>
        <v/>
      </c>
      <c r="G147" s="251" t="str">
        <f>'Data Analysis (Client Schedule)'!D143</f>
        <v/>
      </c>
      <c r="H147" s="218"/>
      <c r="I147" s="401" t="str">
        <f>'Data Analysis (Client Schedule)'!I143</f>
        <v/>
      </c>
      <c r="J147" s="402"/>
      <c r="K147" s="403" t="e">
        <f t="shared" si="14"/>
        <v>#VALUE!</v>
      </c>
      <c r="L147" s="387" t="str">
        <f t="shared" si="17"/>
        <v>0</v>
      </c>
      <c r="M147" s="388"/>
      <c r="N147" s="393" t="str">
        <f>'Data Analysis (Client Schedule)'!K143</f>
        <v/>
      </c>
      <c r="O147" s="394"/>
      <c r="P147" s="395" t="e">
        <f t="shared" si="15"/>
        <v>#VALUE!</v>
      </c>
      <c r="Q147" s="391" t="str">
        <f t="shared" si="16"/>
        <v>0</v>
      </c>
      <c r="R147" s="392"/>
      <c r="S147" s="728"/>
      <c r="T147" s="729"/>
      <c r="U147" s="729"/>
      <c r="V147" s="729"/>
      <c r="W147" s="729"/>
      <c r="X147" s="729"/>
      <c r="Y147" s="729"/>
      <c r="Z147" s="730"/>
    </row>
    <row r="148" spans="2:26" ht="33" customHeight="1" thickTop="1" thickBot="1">
      <c r="B148" s="150">
        <f>'Data Analysis (Client Schedule)'!A144</f>
        <v>0</v>
      </c>
      <c r="C148" s="704" t="str">
        <f>'Data Analysis (Client Schedule)'!E144</f>
        <v/>
      </c>
      <c r="D148" s="704"/>
      <c r="E148" s="704"/>
      <c r="F148" s="150" t="str">
        <f>'Data Analysis (Client Schedule)'!F144</f>
        <v/>
      </c>
      <c r="G148" s="251" t="str">
        <f>'Data Analysis (Client Schedule)'!D144</f>
        <v/>
      </c>
      <c r="H148" s="218"/>
      <c r="I148" s="401" t="str">
        <f>'Data Analysis (Client Schedule)'!I144</f>
        <v/>
      </c>
      <c r="J148" s="402"/>
      <c r="K148" s="403" t="e">
        <f t="shared" si="14"/>
        <v>#VALUE!</v>
      </c>
      <c r="L148" s="387" t="str">
        <f t="shared" si="17"/>
        <v>0</v>
      </c>
      <c r="M148" s="388"/>
      <c r="N148" s="393" t="str">
        <f>'Data Analysis (Client Schedule)'!K144</f>
        <v/>
      </c>
      <c r="O148" s="394"/>
      <c r="P148" s="395" t="e">
        <f t="shared" si="15"/>
        <v>#VALUE!</v>
      </c>
      <c r="Q148" s="391" t="str">
        <f t="shared" si="16"/>
        <v>0</v>
      </c>
      <c r="R148" s="392"/>
      <c r="S148" s="728"/>
      <c r="T148" s="729"/>
      <c r="U148" s="729"/>
      <c r="V148" s="729"/>
      <c r="W148" s="729"/>
      <c r="X148" s="729"/>
      <c r="Y148" s="729"/>
      <c r="Z148" s="730"/>
    </row>
    <row r="149" spans="2:26" ht="33" customHeight="1" thickTop="1" thickBot="1">
      <c r="B149" s="150">
        <f>'Data Analysis (Client Schedule)'!A145</f>
        <v>0</v>
      </c>
      <c r="C149" s="704" t="str">
        <f>'Data Analysis (Client Schedule)'!E145</f>
        <v/>
      </c>
      <c r="D149" s="704"/>
      <c r="E149" s="704"/>
      <c r="F149" s="150" t="str">
        <f>'Data Analysis (Client Schedule)'!F145</f>
        <v/>
      </c>
      <c r="G149" s="251" t="str">
        <f>'Data Analysis (Client Schedule)'!D145</f>
        <v/>
      </c>
      <c r="H149" s="218"/>
      <c r="I149" s="401" t="str">
        <f>'Data Analysis (Client Schedule)'!I145</f>
        <v/>
      </c>
      <c r="J149" s="402"/>
      <c r="K149" s="403" t="e">
        <f t="shared" si="14"/>
        <v>#VALUE!</v>
      </c>
      <c r="L149" s="387" t="str">
        <f t="shared" si="17"/>
        <v>0</v>
      </c>
      <c r="M149" s="388"/>
      <c r="N149" s="393" t="str">
        <f>'Data Analysis (Client Schedule)'!K145</f>
        <v/>
      </c>
      <c r="O149" s="394"/>
      <c r="P149" s="395" t="e">
        <f t="shared" si="15"/>
        <v>#VALUE!</v>
      </c>
      <c r="Q149" s="391" t="str">
        <f t="shared" si="16"/>
        <v>0</v>
      </c>
      <c r="R149" s="392"/>
      <c r="S149" s="728"/>
      <c r="T149" s="729"/>
      <c r="U149" s="729"/>
      <c r="V149" s="729"/>
      <c r="W149" s="729"/>
      <c r="X149" s="729"/>
      <c r="Y149" s="729"/>
      <c r="Z149" s="730"/>
    </row>
    <row r="150" spans="2:26" ht="33" customHeight="1" thickTop="1" thickBot="1">
      <c r="B150" s="150">
        <f>'Data Analysis (Client Schedule)'!A146</f>
        <v>0</v>
      </c>
      <c r="C150" s="704" t="str">
        <f>'Data Analysis (Client Schedule)'!E146</f>
        <v/>
      </c>
      <c r="D150" s="704"/>
      <c r="E150" s="704"/>
      <c r="F150" s="150" t="str">
        <f>'Data Analysis (Client Schedule)'!F146</f>
        <v/>
      </c>
      <c r="G150" s="251" t="str">
        <f>'Data Analysis (Client Schedule)'!D146</f>
        <v/>
      </c>
      <c r="H150" s="218"/>
      <c r="I150" s="401" t="str">
        <f>'Data Analysis (Client Schedule)'!I146</f>
        <v/>
      </c>
      <c r="J150" s="402"/>
      <c r="K150" s="403" t="e">
        <f t="shared" si="14"/>
        <v>#VALUE!</v>
      </c>
      <c r="L150" s="387" t="str">
        <f t="shared" si="17"/>
        <v>0</v>
      </c>
      <c r="M150" s="388"/>
      <c r="N150" s="393" t="str">
        <f>'Data Analysis (Client Schedule)'!K146</f>
        <v/>
      </c>
      <c r="O150" s="394"/>
      <c r="P150" s="395" t="e">
        <f t="shared" si="15"/>
        <v>#VALUE!</v>
      </c>
      <c r="Q150" s="391" t="str">
        <f t="shared" si="16"/>
        <v>0</v>
      </c>
      <c r="R150" s="392"/>
      <c r="S150" s="728"/>
      <c r="T150" s="729"/>
      <c r="U150" s="729"/>
      <c r="V150" s="729"/>
      <c r="W150" s="729"/>
      <c r="X150" s="729"/>
      <c r="Y150" s="729"/>
      <c r="Z150" s="730"/>
    </row>
    <row r="151" spans="2:26" ht="33" customHeight="1" thickTop="1" thickBot="1">
      <c r="B151" s="150">
        <f>'Data Analysis (Client Schedule)'!A147</f>
        <v>0</v>
      </c>
      <c r="C151" s="704" t="str">
        <f>'Data Analysis (Client Schedule)'!E147</f>
        <v/>
      </c>
      <c r="D151" s="704"/>
      <c r="E151" s="704"/>
      <c r="F151" s="150" t="str">
        <f>'Data Analysis (Client Schedule)'!F147</f>
        <v/>
      </c>
      <c r="G151" s="251" t="str">
        <f>'Data Analysis (Client Schedule)'!D147</f>
        <v/>
      </c>
      <c r="H151" s="218"/>
      <c r="I151" s="401" t="str">
        <f>'Data Analysis (Client Schedule)'!I147</f>
        <v/>
      </c>
      <c r="J151" s="402"/>
      <c r="K151" s="403" t="e">
        <f t="shared" si="14"/>
        <v>#VALUE!</v>
      </c>
      <c r="L151" s="387" t="str">
        <f t="shared" si="17"/>
        <v>0</v>
      </c>
      <c r="M151" s="388"/>
      <c r="N151" s="393" t="str">
        <f>'Data Analysis (Client Schedule)'!K147</f>
        <v/>
      </c>
      <c r="O151" s="394"/>
      <c r="P151" s="395" t="e">
        <f t="shared" si="15"/>
        <v>#VALUE!</v>
      </c>
      <c r="Q151" s="391" t="str">
        <f t="shared" si="16"/>
        <v>0</v>
      </c>
      <c r="R151" s="392"/>
      <c r="S151" s="728"/>
      <c r="T151" s="729"/>
      <c r="U151" s="729"/>
      <c r="V151" s="729"/>
      <c r="W151" s="729"/>
      <c r="X151" s="729"/>
      <c r="Y151" s="729"/>
      <c r="Z151" s="730"/>
    </row>
    <row r="152" spans="2:26" ht="33" customHeight="1" thickTop="1" thickBot="1">
      <c r="B152" s="150">
        <f>'Data Analysis (Client Schedule)'!A148</f>
        <v>0</v>
      </c>
      <c r="C152" s="704" t="str">
        <f>'Data Analysis (Client Schedule)'!E148</f>
        <v/>
      </c>
      <c r="D152" s="704"/>
      <c r="E152" s="704"/>
      <c r="F152" s="150" t="str">
        <f>'Data Analysis (Client Schedule)'!F148</f>
        <v/>
      </c>
      <c r="G152" s="251" t="str">
        <f>'Data Analysis (Client Schedule)'!D148</f>
        <v/>
      </c>
      <c r="H152" s="218"/>
      <c r="I152" s="401" t="str">
        <f>'Data Analysis (Client Schedule)'!I148</f>
        <v/>
      </c>
      <c r="J152" s="402"/>
      <c r="K152" s="403" t="e">
        <f t="shared" si="14"/>
        <v>#VALUE!</v>
      </c>
      <c r="L152" s="387" t="str">
        <f t="shared" si="17"/>
        <v>0</v>
      </c>
      <c r="M152" s="388"/>
      <c r="N152" s="393" t="str">
        <f>'Data Analysis (Client Schedule)'!K148</f>
        <v/>
      </c>
      <c r="O152" s="394"/>
      <c r="P152" s="395" t="e">
        <f t="shared" si="15"/>
        <v>#VALUE!</v>
      </c>
      <c r="Q152" s="391" t="str">
        <f t="shared" si="16"/>
        <v>0</v>
      </c>
      <c r="R152" s="392"/>
      <c r="S152" s="728"/>
      <c r="T152" s="729"/>
      <c r="U152" s="729"/>
      <c r="V152" s="729"/>
      <c r="W152" s="729"/>
      <c r="X152" s="729"/>
      <c r="Y152" s="729"/>
      <c r="Z152" s="730"/>
    </row>
    <row r="153" spans="2:26" ht="33" customHeight="1" thickTop="1" thickBot="1">
      <c r="B153" s="150">
        <f>'Data Analysis (Client Schedule)'!A149</f>
        <v>0</v>
      </c>
      <c r="C153" s="704" t="str">
        <f>'Data Analysis (Client Schedule)'!E149</f>
        <v/>
      </c>
      <c r="D153" s="704"/>
      <c r="E153" s="704"/>
      <c r="F153" s="150" t="str">
        <f>'Data Analysis (Client Schedule)'!F149</f>
        <v/>
      </c>
      <c r="G153" s="251" t="str">
        <f>'Data Analysis (Client Schedule)'!D149</f>
        <v/>
      </c>
      <c r="H153" s="218"/>
      <c r="I153" s="401" t="str">
        <f>'Data Analysis (Client Schedule)'!I149</f>
        <v/>
      </c>
      <c r="J153" s="402"/>
      <c r="K153" s="403" t="e">
        <f t="shared" si="14"/>
        <v>#VALUE!</v>
      </c>
      <c r="L153" s="387" t="str">
        <f t="shared" si="17"/>
        <v>0</v>
      </c>
      <c r="M153" s="388"/>
      <c r="N153" s="393" t="str">
        <f>'Data Analysis (Client Schedule)'!K149</f>
        <v/>
      </c>
      <c r="O153" s="394"/>
      <c r="P153" s="395" t="e">
        <f t="shared" si="15"/>
        <v>#VALUE!</v>
      </c>
      <c r="Q153" s="391" t="str">
        <f t="shared" si="16"/>
        <v>0</v>
      </c>
      <c r="R153" s="392"/>
      <c r="S153" s="728"/>
      <c r="T153" s="729"/>
      <c r="U153" s="729"/>
      <c r="V153" s="729"/>
      <c r="W153" s="729"/>
      <c r="X153" s="729"/>
      <c r="Y153" s="729"/>
      <c r="Z153" s="730"/>
    </row>
    <row r="154" spans="2:26" ht="33" customHeight="1" thickTop="1" thickBot="1">
      <c r="B154" s="150">
        <f>'Data Analysis (Client Schedule)'!A150</f>
        <v>0</v>
      </c>
      <c r="C154" s="704" t="str">
        <f>'Data Analysis (Client Schedule)'!E150</f>
        <v/>
      </c>
      <c r="D154" s="704"/>
      <c r="E154" s="704"/>
      <c r="F154" s="150" t="str">
        <f>'Data Analysis (Client Schedule)'!F150</f>
        <v/>
      </c>
      <c r="G154" s="251" t="str">
        <f>'Data Analysis (Client Schedule)'!D150</f>
        <v/>
      </c>
      <c r="H154" s="218"/>
      <c r="I154" s="401" t="str">
        <f>'Data Analysis (Client Schedule)'!I150</f>
        <v/>
      </c>
      <c r="J154" s="402"/>
      <c r="K154" s="403" t="e">
        <f t="shared" si="14"/>
        <v>#VALUE!</v>
      </c>
      <c r="L154" s="387" t="str">
        <f t="shared" si="17"/>
        <v>0</v>
      </c>
      <c r="M154" s="388"/>
      <c r="N154" s="393" t="str">
        <f>'Data Analysis (Client Schedule)'!K150</f>
        <v/>
      </c>
      <c r="O154" s="394"/>
      <c r="P154" s="395" t="e">
        <f t="shared" si="15"/>
        <v>#VALUE!</v>
      </c>
      <c r="Q154" s="391" t="str">
        <f t="shared" si="16"/>
        <v>0</v>
      </c>
      <c r="R154" s="392"/>
      <c r="S154" s="728"/>
      <c r="T154" s="729"/>
      <c r="U154" s="729"/>
      <c r="V154" s="729"/>
      <c r="W154" s="729"/>
      <c r="X154" s="729"/>
      <c r="Y154" s="729"/>
      <c r="Z154" s="730"/>
    </row>
    <row r="155" spans="2:26" ht="33" customHeight="1" thickTop="1" thickBot="1">
      <c r="B155" s="150">
        <f>'Data Analysis (Client Schedule)'!A151</f>
        <v>0</v>
      </c>
      <c r="C155" s="704" t="str">
        <f>'Data Analysis (Client Schedule)'!E151</f>
        <v/>
      </c>
      <c r="D155" s="704"/>
      <c r="E155" s="704"/>
      <c r="F155" s="150" t="str">
        <f>'Data Analysis (Client Schedule)'!F151</f>
        <v/>
      </c>
      <c r="G155" s="251" t="str">
        <f>'Data Analysis (Client Schedule)'!D151</f>
        <v/>
      </c>
      <c r="H155" s="218"/>
      <c r="I155" s="401" t="str">
        <f>'Data Analysis (Client Schedule)'!I151</f>
        <v/>
      </c>
      <c r="J155" s="402"/>
      <c r="K155" s="403" t="e">
        <f t="shared" si="14"/>
        <v>#VALUE!</v>
      </c>
      <c r="L155" s="387" t="str">
        <f t="shared" si="17"/>
        <v>0</v>
      </c>
      <c r="M155" s="388"/>
      <c r="N155" s="393" t="str">
        <f>'Data Analysis (Client Schedule)'!K151</f>
        <v/>
      </c>
      <c r="O155" s="394"/>
      <c r="P155" s="395" t="e">
        <f t="shared" si="15"/>
        <v>#VALUE!</v>
      </c>
      <c r="Q155" s="391" t="str">
        <f t="shared" si="16"/>
        <v>0</v>
      </c>
      <c r="R155" s="392"/>
      <c r="S155" s="728"/>
      <c r="T155" s="729"/>
      <c r="U155" s="729"/>
      <c r="V155" s="729"/>
      <c r="W155" s="729"/>
      <c r="X155" s="729"/>
      <c r="Y155" s="729"/>
      <c r="Z155" s="730"/>
    </row>
    <row r="156" spans="2:26" ht="33" customHeight="1" thickTop="1" thickBot="1">
      <c r="B156" s="150">
        <f>'Data Analysis (Client Schedule)'!A152</f>
        <v>0</v>
      </c>
      <c r="C156" s="704" t="str">
        <f>'Data Analysis (Client Schedule)'!E152</f>
        <v/>
      </c>
      <c r="D156" s="704"/>
      <c r="E156" s="704"/>
      <c r="F156" s="150" t="str">
        <f>'Data Analysis (Client Schedule)'!F152</f>
        <v/>
      </c>
      <c r="G156" s="251" t="str">
        <f>'Data Analysis (Client Schedule)'!D152</f>
        <v/>
      </c>
      <c r="H156" s="218"/>
      <c r="I156" s="401" t="str">
        <f>'Data Analysis (Client Schedule)'!I152</f>
        <v/>
      </c>
      <c r="J156" s="402"/>
      <c r="K156" s="403" t="e">
        <f t="shared" si="14"/>
        <v>#VALUE!</v>
      </c>
      <c r="L156" s="387" t="str">
        <f t="shared" si="17"/>
        <v>0</v>
      </c>
      <c r="M156" s="388"/>
      <c r="N156" s="393" t="str">
        <f>'Data Analysis (Client Schedule)'!K152</f>
        <v/>
      </c>
      <c r="O156" s="394"/>
      <c r="P156" s="395" t="e">
        <f t="shared" si="15"/>
        <v>#VALUE!</v>
      </c>
      <c r="Q156" s="391" t="str">
        <f t="shared" si="16"/>
        <v>0</v>
      </c>
      <c r="R156" s="392"/>
      <c r="S156" s="728"/>
      <c r="T156" s="729"/>
      <c r="U156" s="729"/>
      <c r="V156" s="729"/>
      <c r="W156" s="729"/>
      <c r="X156" s="729"/>
      <c r="Y156" s="729"/>
      <c r="Z156" s="730"/>
    </row>
    <row r="157" spans="2:26" ht="33" customHeight="1" thickTop="1" thickBot="1">
      <c r="B157" s="150">
        <f>'Data Analysis (Client Schedule)'!A153</f>
        <v>0</v>
      </c>
      <c r="C157" s="704" t="str">
        <f>'Data Analysis (Client Schedule)'!E153</f>
        <v/>
      </c>
      <c r="D157" s="704"/>
      <c r="E157" s="704"/>
      <c r="F157" s="150" t="str">
        <f>'Data Analysis (Client Schedule)'!F153</f>
        <v/>
      </c>
      <c r="G157" s="251" t="str">
        <f>'Data Analysis (Client Schedule)'!D153</f>
        <v/>
      </c>
      <c r="H157" s="218"/>
      <c r="I157" s="401" t="str">
        <f>'Data Analysis (Client Schedule)'!I153</f>
        <v/>
      </c>
      <c r="J157" s="402"/>
      <c r="K157" s="403" t="e">
        <f t="shared" si="14"/>
        <v>#VALUE!</v>
      </c>
      <c r="L157" s="387" t="str">
        <f t="shared" si="17"/>
        <v>0</v>
      </c>
      <c r="M157" s="388"/>
      <c r="N157" s="393" t="str">
        <f>'Data Analysis (Client Schedule)'!K153</f>
        <v/>
      </c>
      <c r="O157" s="394"/>
      <c r="P157" s="395" t="e">
        <f t="shared" si="15"/>
        <v>#VALUE!</v>
      </c>
      <c r="Q157" s="391" t="str">
        <f t="shared" si="16"/>
        <v>0</v>
      </c>
      <c r="R157" s="392"/>
      <c r="S157" s="728"/>
      <c r="T157" s="729"/>
      <c r="U157" s="729"/>
      <c r="V157" s="729"/>
      <c r="W157" s="729"/>
      <c r="X157" s="729"/>
      <c r="Y157" s="729"/>
      <c r="Z157" s="730"/>
    </row>
    <row r="158" spans="2:26" ht="33" customHeight="1" thickTop="1" thickBot="1">
      <c r="B158" s="150">
        <f>'Data Analysis (Client Schedule)'!A154</f>
        <v>0</v>
      </c>
      <c r="C158" s="704" t="str">
        <f>'Data Analysis (Client Schedule)'!E154</f>
        <v/>
      </c>
      <c r="D158" s="704"/>
      <c r="E158" s="704"/>
      <c r="F158" s="150" t="str">
        <f>'Data Analysis (Client Schedule)'!F154</f>
        <v/>
      </c>
      <c r="G158" s="251" t="str">
        <f>'Data Analysis (Client Schedule)'!D154</f>
        <v/>
      </c>
      <c r="H158" s="218"/>
      <c r="I158" s="401" t="str">
        <f>'Data Analysis (Client Schedule)'!I154</f>
        <v/>
      </c>
      <c r="J158" s="402"/>
      <c r="K158" s="403" t="e">
        <f t="shared" si="14"/>
        <v>#VALUE!</v>
      </c>
      <c r="L158" s="387" t="str">
        <f t="shared" si="17"/>
        <v>0</v>
      </c>
      <c r="M158" s="388"/>
      <c r="N158" s="393" t="str">
        <f>'Data Analysis (Client Schedule)'!K154</f>
        <v/>
      </c>
      <c r="O158" s="394"/>
      <c r="P158" s="395" t="e">
        <f t="shared" si="15"/>
        <v>#VALUE!</v>
      </c>
      <c r="Q158" s="391" t="str">
        <f t="shared" si="16"/>
        <v>0</v>
      </c>
      <c r="R158" s="392"/>
      <c r="S158" s="728"/>
      <c r="T158" s="729"/>
      <c r="U158" s="729"/>
      <c r="V158" s="729"/>
      <c r="W158" s="729"/>
      <c r="X158" s="729"/>
      <c r="Y158" s="729"/>
      <c r="Z158" s="730"/>
    </row>
    <row r="159" spans="2:26" ht="33" customHeight="1" thickTop="1" thickBot="1">
      <c r="B159" s="150">
        <f>'Data Analysis (Client Schedule)'!A155</f>
        <v>0</v>
      </c>
      <c r="C159" s="704" t="str">
        <f>'Data Analysis (Client Schedule)'!E155</f>
        <v/>
      </c>
      <c r="D159" s="704"/>
      <c r="E159" s="704"/>
      <c r="F159" s="150" t="str">
        <f>'Data Analysis (Client Schedule)'!F155</f>
        <v/>
      </c>
      <c r="G159" s="251" t="str">
        <f>'Data Analysis (Client Schedule)'!D155</f>
        <v/>
      </c>
      <c r="H159" s="218"/>
      <c r="I159" s="401" t="str">
        <f>'Data Analysis (Client Schedule)'!I155</f>
        <v/>
      </c>
      <c r="J159" s="402"/>
      <c r="K159" s="403" t="e">
        <f t="shared" si="14"/>
        <v>#VALUE!</v>
      </c>
      <c r="L159" s="387" t="str">
        <f t="shared" si="17"/>
        <v>0</v>
      </c>
      <c r="M159" s="388"/>
      <c r="N159" s="393" t="str">
        <f>'Data Analysis (Client Schedule)'!K155</f>
        <v/>
      </c>
      <c r="O159" s="394"/>
      <c r="P159" s="395" t="e">
        <f t="shared" si="15"/>
        <v>#VALUE!</v>
      </c>
      <c r="Q159" s="391" t="str">
        <f t="shared" si="16"/>
        <v>0</v>
      </c>
      <c r="R159" s="392"/>
      <c r="S159" s="728"/>
      <c r="T159" s="729"/>
      <c r="U159" s="729"/>
      <c r="V159" s="729"/>
      <c r="W159" s="729"/>
      <c r="X159" s="729"/>
      <c r="Y159" s="729"/>
      <c r="Z159" s="730"/>
    </row>
    <row r="160" spans="2:26" ht="33" customHeight="1" thickTop="1" thickBot="1">
      <c r="B160" s="150">
        <f>'Data Analysis (Client Schedule)'!A156</f>
        <v>0</v>
      </c>
      <c r="C160" s="704" t="str">
        <f>'Data Analysis (Client Schedule)'!E156</f>
        <v/>
      </c>
      <c r="D160" s="704"/>
      <c r="E160" s="704"/>
      <c r="F160" s="150" t="str">
        <f>'Data Analysis (Client Schedule)'!F156</f>
        <v/>
      </c>
      <c r="G160" s="251" t="str">
        <f>'Data Analysis (Client Schedule)'!D156</f>
        <v/>
      </c>
      <c r="H160" s="218"/>
      <c r="I160" s="401" t="str">
        <f>'Data Analysis (Client Schedule)'!I156</f>
        <v/>
      </c>
      <c r="J160" s="402"/>
      <c r="K160" s="403" t="e">
        <f t="shared" si="14"/>
        <v>#VALUE!</v>
      </c>
      <c r="L160" s="387" t="str">
        <f t="shared" si="17"/>
        <v>0</v>
      </c>
      <c r="M160" s="388"/>
      <c r="N160" s="393" t="str">
        <f>'Data Analysis (Client Schedule)'!K156</f>
        <v/>
      </c>
      <c r="O160" s="394"/>
      <c r="P160" s="395" t="e">
        <f t="shared" si="15"/>
        <v>#VALUE!</v>
      </c>
      <c r="Q160" s="391" t="str">
        <f t="shared" si="16"/>
        <v>0</v>
      </c>
      <c r="R160" s="392"/>
      <c r="S160" s="728"/>
      <c r="T160" s="729"/>
      <c r="U160" s="729"/>
      <c r="V160" s="729"/>
      <c r="W160" s="729"/>
      <c r="X160" s="729"/>
      <c r="Y160" s="729"/>
      <c r="Z160" s="730"/>
    </row>
    <row r="161" spans="2:26" ht="33" customHeight="1" thickTop="1" thickBot="1">
      <c r="B161" s="150">
        <f>'Data Analysis (Client Schedule)'!A157</f>
        <v>0</v>
      </c>
      <c r="C161" s="704" t="str">
        <f>'Data Analysis (Client Schedule)'!E157</f>
        <v/>
      </c>
      <c r="D161" s="704"/>
      <c r="E161" s="704"/>
      <c r="F161" s="150" t="str">
        <f>'Data Analysis (Client Schedule)'!F157</f>
        <v/>
      </c>
      <c r="G161" s="251" t="str">
        <f>'Data Analysis (Client Schedule)'!D157</f>
        <v/>
      </c>
      <c r="H161" s="218"/>
      <c r="I161" s="401" t="str">
        <f>'Data Analysis (Client Schedule)'!I157</f>
        <v/>
      </c>
      <c r="J161" s="402"/>
      <c r="K161" s="403" t="e">
        <f t="shared" si="14"/>
        <v>#VALUE!</v>
      </c>
      <c r="L161" s="387" t="str">
        <f t="shared" si="17"/>
        <v>0</v>
      </c>
      <c r="M161" s="388"/>
      <c r="N161" s="393" t="str">
        <f>'Data Analysis (Client Schedule)'!K157</f>
        <v/>
      </c>
      <c r="O161" s="394"/>
      <c r="P161" s="395" t="e">
        <f t="shared" si="15"/>
        <v>#VALUE!</v>
      </c>
      <c r="Q161" s="391" t="str">
        <f t="shared" si="16"/>
        <v>0</v>
      </c>
      <c r="R161" s="392"/>
      <c r="S161" s="728"/>
      <c r="T161" s="729"/>
      <c r="U161" s="729"/>
      <c r="V161" s="729"/>
      <c r="W161" s="729"/>
      <c r="X161" s="729"/>
      <c r="Y161" s="729"/>
      <c r="Z161" s="730"/>
    </row>
    <row r="162" spans="2:26" ht="33" customHeight="1" thickTop="1" thickBot="1">
      <c r="B162" s="150">
        <f>'Data Analysis (Client Schedule)'!A158</f>
        <v>0</v>
      </c>
      <c r="C162" s="704" t="str">
        <f>'Data Analysis (Client Schedule)'!E158</f>
        <v/>
      </c>
      <c r="D162" s="704"/>
      <c r="E162" s="704"/>
      <c r="F162" s="150" t="str">
        <f>'Data Analysis (Client Schedule)'!F158</f>
        <v/>
      </c>
      <c r="G162" s="251" t="str">
        <f>'Data Analysis (Client Schedule)'!D158</f>
        <v/>
      </c>
      <c r="H162" s="218"/>
      <c r="I162" s="401" t="str">
        <f>'Data Analysis (Client Schedule)'!I158</f>
        <v/>
      </c>
      <c r="J162" s="402"/>
      <c r="K162" s="403" t="e">
        <f t="shared" si="14"/>
        <v>#VALUE!</v>
      </c>
      <c r="L162" s="387" t="str">
        <f t="shared" si="17"/>
        <v>0</v>
      </c>
      <c r="M162" s="388"/>
      <c r="N162" s="393" t="str">
        <f>'Data Analysis (Client Schedule)'!K158</f>
        <v/>
      </c>
      <c r="O162" s="394"/>
      <c r="P162" s="395" t="e">
        <f t="shared" si="15"/>
        <v>#VALUE!</v>
      </c>
      <c r="Q162" s="391" t="str">
        <f t="shared" si="16"/>
        <v>0</v>
      </c>
      <c r="R162" s="392"/>
      <c r="S162" s="728"/>
      <c r="T162" s="729"/>
      <c r="U162" s="729"/>
      <c r="V162" s="729"/>
      <c r="W162" s="729"/>
      <c r="X162" s="729"/>
      <c r="Y162" s="729"/>
      <c r="Z162" s="730"/>
    </row>
    <row r="163" spans="2:26" ht="33" customHeight="1" thickTop="1" thickBot="1">
      <c r="B163" s="150">
        <f>'Data Analysis (Client Schedule)'!A159</f>
        <v>0</v>
      </c>
      <c r="C163" s="704" t="str">
        <f>'Data Analysis (Client Schedule)'!E159</f>
        <v/>
      </c>
      <c r="D163" s="704"/>
      <c r="E163" s="704"/>
      <c r="F163" s="150" t="str">
        <f>'Data Analysis (Client Schedule)'!F159</f>
        <v/>
      </c>
      <c r="G163" s="251" t="str">
        <f>'Data Analysis (Client Schedule)'!D159</f>
        <v/>
      </c>
      <c r="H163" s="218"/>
      <c r="I163" s="401" t="str">
        <f>'Data Analysis (Client Schedule)'!I159</f>
        <v/>
      </c>
      <c r="J163" s="402"/>
      <c r="K163" s="403" t="e">
        <f t="shared" si="14"/>
        <v>#VALUE!</v>
      </c>
      <c r="L163" s="387" t="str">
        <f t="shared" si="17"/>
        <v>0</v>
      </c>
      <c r="M163" s="388"/>
      <c r="N163" s="393" t="str">
        <f>'Data Analysis (Client Schedule)'!K159</f>
        <v/>
      </c>
      <c r="O163" s="394"/>
      <c r="P163" s="395" t="e">
        <f t="shared" si="15"/>
        <v>#VALUE!</v>
      </c>
      <c r="Q163" s="391" t="str">
        <f t="shared" si="16"/>
        <v>0</v>
      </c>
      <c r="R163" s="392"/>
      <c r="S163" s="728"/>
      <c r="T163" s="729"/>
      <c r="U163" s="729"/>
      <c r="V163" s="729"/>
      <c r="W163" s="729"/>
      <c r="X163" s="729"/>
      <c r="Y163" s="729"/>
      <c r="Z163" s="730"/>
    </row>
    <row r="164" spans="2:26" ht="14.7" thickTop="1"/>
    <row r="170" spans="2:26">
      <c r="J170" s="15"/>
      <c r="K170" s="702"/>
      <c r="L170" s="703"/>
      <c r="M170" s="702"/>
      <c r="N170" s="703"/>
      <c r="O170" s="15"/>
    </row>
  </sheetData>
  <autoFilter ref="B13:B163" xr:uid="{00000000-0009-0000-0000-000006000000}"/>
  <mergeCells count="312">
    <mergeCell ref="S161:Z161"/>
    <mergeCell ref="S162:Z162"/>
    <mergeCell ref="S163:Z163"/>
    <mergeCell ref="S152:Z152"/>
    <mergeCell ref="S153:Z153"/>
    <mergeCell ref="S154:Z154"/>
    <mergeCell ref="S155:Z155"/>
    <mergeCell ref="S156:Z156"/>
    <mergeCell ref="S157:Z157"/>
    <mergeCell ref="S158:Z158"/>
    <mergeCell ref="S159:Z159"/>
    <mergeCell ref="S160:Z160"/>
    <mergeCell ref="S143:Z143"/>
    <mergeCell ref="S144:Z144"/>
    <mergeCell ref="S145:Z145"/>
    <mergeCell ref="S146:Z146"/>
    <mergeCell ref="S147:Z147"/>
    <mergeCell ref="S148:Z148"/>
    <mergeCell ref="S149:Z149"/>
    <mergeCell ref="S150:Z150"/>
    <mergeCell ref="S151:Z151"/>
    <mergeCell ref="S134:Z134"/>
    <mergeCell ref="S135:Z135"/>
    <mergeCell ref="S136:Z136"/>
    <mergeCell ref="S137:Z137"/>
    <mergeCell ref="S138:Z138"/>
    <mergeCell ref="S139:Z139"/>
    <mergeCell ref="S140:Z140"/>
    <mergeCell ref="S141:Z141"/>
    <mergeCell ref="S142:Z142"/>
    <mergeCell ref="S125:Z125"/>
    <mergeCell ref="S126:Z126"/>
    <mergeCell ref="S127:Z127"/>
    <mergeCell ref="S128:Z128"/>
    <mergeCell ref="S129:Z129"/>
    <mergeCell ref="S130:Z130"/>
    <mergeCell ref="S131:Z131"/>
    <mergeCell ref="S132:Z132"/>
    <mergeCell ref="S133:Z133"/>
    <mergeCell ref="S116:Z116"/>
    <mergeCell ref="S117:Z117"/>
    <mergeCell ref="S118:Z118"/>
    <mergeCell ref="S119:Z119"/>
    <mergeCell ref="S120:Z120"/>
    <mergeCell ref="S121:Z121"/>
    <mergeCell ref="S122:Z122"/>
    <mergeCell ref="S123:Z123"/>
    <mergeCell ref="S124:Z124"/>
    <mergeCell ref="S107:Z107"/>
    <mergeCell ref="S108:Z108"/>
    <mergeCell ref="S109:Z109"/>
    <mergeCell ref="S110:Z110"/>
    <mergeCell ref="S111:Z111"/>
    <mergeCell ref="S112:Z112"/>
    <mergeCell ref="S113:Z113"/>
    <mergeCell ref="S114:Z114"/>
    <mergeCell ref="S115:Z115"/>
    <mergeCell ref="S98:Z98"/>
    <mergeCell ref="S99:Z99"/>
    <mergeCell ref="S100:Z100"/>
    <mergeCell ref="S101:Z101"/>
    <mergeCell ref="S102:Z102"/>
    <mergeCell ref="S103:Z103"/>
    <mergeCell ref="S104:Z104"/>
    <mergeCell ref="S105:Z105"/>
    <mergeCell ref="S106:Z106"/>
    <mergeCell ref="S89:Z89"/>
    <mergeCell ref="S90:Z90"/>
    <mergeCell ref="S91:Z91"/>
    <mergeCell ref="S92:Z92"/>
    <mergeCell ref="S93:Z93"/>
    <mergeCell ref="S94:Z94"/>
    <mergeCell ref="S95:Z95"/>
    <mergeCell ref="S96:Z96"/>
    <mergeCell ref="S97:Z97"/>
    <mergeCell ref="S80:Z80"/>
    <mergeCell ref="S81:Z81"/>
    <mergeCell ref="S82:Z82"/>
    <mergeCell ref="S83:Z83"/>
    <mergeCell ref="S84:Z84"/>
    <mergeCell ref="S85:Z85"/>
    <mergeCell ref="S86:Z86"/>
    <mergeCell ref="S87:Z87"/>
    <mergeCell ref="S88:Z88"/>
    <mergeCell ref="S71:Z71"/>
    <mergeCell ref="S72:Z72"/>
    <mergeCell ref="S73:Z73"/>
    <mergeCell ref="S74:Z74"/>
    <mergeCell ref="S75:Z75"/>
    <mergeCell ref="S76:Z76"/>
    <mergeCell ref="S77:Z77"/>
    <mergeCell ref="S78:Z78"/>
    <mergeCell ref="S79:Z79"/>
    <mergeCell ref="S62:Z62"/>
    <mergeCell ref="S63:Z63"/>
    <mergeCell ref="S64:Z64"/>
    <mergeCell ref="S65:Z65"/>
    <mergeCell ref="S66:Z66"/>
    <mergeCell ref="S67:Z67"/>
    <mergeCell ref="S68:Z68"/>
    <mergeCell ref="S69:Z69"/>
    <mergeCell ref="S70:Z70"/>
    <mergeCell ref="S53:Z53"/>
    <mergeCell ref="S54:Z54"/>
    <mergeCell ref="S55:Z55"/>
    <mergeCell ref="S56:Z56"/>
    <mergeCell ref="S57:Z57"/>
    <mergeCell ref="S58:Z58"/>
    <mergeCell ref="S59:Z59"/>
    <mergeCell ref="S60:Z60"/>
    <mergeCell ref="S61:Z61"/>
    <mergeCell ref="S44:Z44"/>
    <mergeCell ref="S45:Z45"/>
    <mergeCell ref="S46:Z46"/>
    <mergeCell ref="S47:Z47"/>
    <mergeCell ref="S48:Z48"/>
    <mergeCell ref="S49:Z49"/>
    <mergeCell ref="S50:Z50"/>
    <mergeCell ref="S51:Z51"/>
    <mergeCell ref="S52:Z52"/>
    <mergeCell ref="S35:Z35"/>
    <mergeCell ref="S36:Z36"/>
    <mergeCell ref="S37:Z37"/>
    <mergeCell ref="S38:Z38"/>
    <mergeCell ref="S39:Z39"/>
    <mergeCell ref="S40:Z40"/>
    <mergeCell ref="S41:Z41"/>
    <mergeCell ref="S42:Z42"/>
    <mergeCell ref="S43:Z43"/>
    <mergeCell ref="S26:Z26"/>
    <mergeCell ref="S27:Z27"/>
    <mergeCell ref="S28:Z28"/>
    <mergeCell ref="S29:Z29"/>
    <mergeCell ref="S30:Z30"/>
    <mergeCell ref="S31:Z31"/>
    <mergeCell ref="S32:Z32"/>
    <mergeCell ref="S33:Z33"/>
    <mergeCell ref="S34:Z34"/>
    <mergeCell ref="S17:Z17"/>
    <mergeCell ref="S18:Z18"/>
    <mergeCell ref="S19:Z19"/>
    <mergeCell ref="S20:Z20"/>
    <mergeCell ref="S21:Z21"/>
    <mergeCell ref="S22:Z22"/>
    <mergeCell ref="S23:Z23"/>
    <mergeCell ref="S24:Z24"/>
    <mergeCell ref="S25:Z25"/>
    <mergeCell ref="C22:E22"/>
    <mergeCell ref="C23:E23"/>
    <mergeCell ref="C24:E24"/>
    <mergeCell ref="C1:D3"/>
    <mergeCell ref="E1:E3"/>
    <mergeCell ref="F1:J3"/>
    <mergeCell ref="T8:U8"/>
    <mergeCell ref="W8:X8"/>
    <mergeCell ref="C11:D11"/>
    <mergeCell ref="F11:G11"/>
    <mergeCell ref="C13:E13"/>
    <mergeCell ref="C14:E14"/>
    <mergeCell ref="C15:E15"/>
    <mergeCell ref="C16:E16"/>
    <mergeCell ref="C17:E17"/>
    <mergeCell ref="C18:E18"/>
    <mergeCell ref="C19:E19"/>
    <mergeCell ref="C20:E20"/>
    <mergeCell ref="C21:E21"/>
    <mergeCell ref="L12:M12"/>
    <mergeCell ref="Q12:R12"/>
    <mergeCell ref="S14:Z14"/>
    <mergeCell ref="S15:Z15"/>
    <mergeCell ref="S16:Z16"/>
    <mergeCell ref="C46:E46"/>
    <mergeCell ref="C47:E47"/>
    <mergeCell ref="C48:E48"/>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 ref="C43:E43"/>
    <mergeCell ref="C44:E44"/>
    <mergeCell ref="C45:E45"/>
    <mergeCell ref="C70:E70"/>
    <mergeCell ref="C71:E71"/>
    <mergeCell ref="C72:E72"/>
    <mergeCell ref="C49:E49"/>
    <mergeCell ref="C50:E50"/>
    <mergeCell ref="C51:E51"/>
    <mergeCell ref="C52:E52"/>
    <mergeCell ref="C53:E53"/>
    <mergeCell ref="C54:E54"/>
    <mergeCell ref="C55:E55"/>
    <mergeCell ref="C56:E56"/>
    <mergeCell ref="C57:E57"/>
    <mergeCell ref="C58:E58"/>
    <mergeCell ref="C59:E59"/>
    <mergeCell ref="C60:E60"/>
    <mergeCell ref="C61:E61"/>
    <mergeCell ref="C62:E62"/>
    <mergeCell ref="C63:E63"/>
    <mergeCell ref="C64:E64"/>
    <mergeCell ref="C65:E65"/>
    <mergeCell ref="C66:E66"/>
    <mergeCell ref="C67:E67"/>
    <mergeCell ref="C68:E68"/>
    <mergeCell ref="C69:E69"/>
    <mergeCell ref="C94:E94"/>
    <mergeCell ref="C95:E95"/>
    <mergeCell ref="C96:E96"/>
    <mergeCell ref="C73:E73"/>
    <mergeCell ref="C74:E74"/>
    <mergeCell ref="C75:E75"/>
    <mergeCell ref="C76:E76"/>
    <mergeCell ref="C77:E77"/>
    <mergeCell ref="C78:E78"/>
    <mergeCell ref="C79:E79"/>
    <mergeCell ref="C80:E80"/>
    <mergeCell ref="C81:E81"/>
    <mergeCell ref="C82:E82"/>
    <mergeCell ref="C83:E83"/>
    <mergeCell ref="C84:E84"/>
    <mergeCell ref="C85:E85"/>
    <mergeCell ref="C86:E86"/>
    <mergeCell ref="C87:E87"/>
    <mergeCell ref="C88:E88"/>
    <mergeCell ref="C89:E89"/>
    <mergeCell ref="C90:E90"/>
    <mergeCell ref="C91:E91"/>
    <mergeCell ref="C92:E92"/>
    <mergeCell ref="C93:E93"/>
    <mergeCell ref="C118:E118"/>
    <mergeCell ref="C119:E119"/>
    <mergeCell ref="C120:E120"/>
    <mergeCell ref="C97:E97"/>
    <mergeCell ref="C98:E98"/>
    <mergeCell ref="C99:E99"/>
    <mergeCell ref="C100:E100"/>
    <mergeCell ref="C101:E101"/>
    <mergeCell ref="C102:E102"/>
    <mergeCell ref="C103:E103"/>
    <mergeCell ref="C104:E104"/>
    <mergeCell ref="C105:E105"/>
    <mergeCell ref="C106:E106"/>
    <mergeCell ref="C107:E107"/>
    <mergeCell ref="C108:E108"/>
    <mergeCell ref="C109:E109"/>
    <mergeCell ref="C110:E110"/>
    <mergeCell ref="C111:E111"/>
    <mergeCell ref="C112:E112"/>
    <mergeCell ref="C113:E113"/>
    <mergeCell ref="C114:E114"/>
    <mergeCell ref="C115:E115"/>
    <mergeCell ref="C116:E116"/>
    <mergeCell ref="C117:E117"/>
    <mergeCell ref="C141:E141"/>
    <mergeCell ref="C142:E142"/>
    <mergeCell ref="C143:E143"/>
    <mergeCell ref="C144:E144"/>
    <mergeCell ref="C121:E121"/>
    <mergeCell ref="C122:E122"/>
    <mergeCell ref="C123:E123"/>
    <mergeCell ref="C124:E124"/>
    <mergeCell ref="C125:E125"/>
    <mergeCell ref="C126:E126"/>
    <mergeCell ref="C127:E127"/>
    <mergeCell ref="C128:E128"/>
    <mergeCell ref="C129:E129"/>
    <mergeCell ref="C130:E130"/>
    <mergeCell ref="C131:E131"/>
    <mergeCell ref="C132:E132"/>
    <mergeCell ref="C133:E133"/>
    <mergeCell ref="C134:E134"/>
    <mergeCell ref="C135:E135"/>
    <mergeCell ref="C136:E136"/>
    <mergeCell ref="C137:E137"/>
    <mergeCell ref="C138:E138"/>
    <mergeCell ref="C139:E139"/>
    <mergeCell ref="C140:E140"/>
    <mergeCell ref="K170:L170"/>
    <mergeCell ref="M170:N170"/>
    <mergeCell ref="C145:E145"/>
    <mergeCell ref="C146:E146"/>
    <mergeCell ref="C147:E147"/>
    <mergeCell ref="C148:E148"/>
    <mergeCell ref="C149:E149"/>
    <mergeCell ref="C150:E150"/>
    <mergeCell ref="C151:E151"/>
    <mergeCell ref="C152:E152"/>
    <mergeCell ref="C153:E153"/>
    <mergeCell ref="C154:E154"/>
    <mergeCell ref="C155:E155"/>
    <mergeCell ref="C156:E156"/>
    <mergeCell ref="C157:E157"/>
    <mergeCell ref="C158:E158"/>
    <mergeCell ref="C159:E159"/>
    <mergeCell ref="C160:E160"/>
    <mergeCell ref="C161:E161"/>
    <mergeCell ref="C162:E162"/>
    <mergeCell ref="C163:E163"/>
  </mergeCells>
  <conditionalFormatting sqref="E1">
    <cfRule type="cellIs" dxfId="32" priority="5" operator="equal">
      <formula>$AG$12</formula>
    </cfRule>
    <cfRule type="cellIs" dxfId="31" priority="6" operator="equal">
      <formula>$AG$11</formula>
    </cfRule>
    <cfRule type="cellIs" dxfId="30" priority="7" operator="equal">
      <formula>$AG$10</formula>
    </cfRule>
  </conditionalFormatting>
  <conditionalFormatting sqref="K1:K1048576">
    <cfRule type="cellIs" dxfId="29" priority="1" operator="between">
      <formula>1.3</formula>
      <formula>999</formula>
    </cfRule>
    <cfRule type="cellIs" dxfId="28" priority="2" operator="between">
      <formula>0.01</formula>
      <formula>0.69</formula>
    </cfRule>
  </conditionalFormatting>
  <conditionalFormatting sqref="P1:P1048576">
    <cfRule type="cellIs" dxfId="27" priority="3" operator="between">
      <formula>1.3</formula>
      <formula>999</formula>
    </cfRule>
    <cfRule type="cellIs" dxfId="26" priority="4" operator="between">
      <formula>0.01</formula>
      <formula>0.69</formula>
    </cfRule>
  </conditionalFormatting>
  <dataValidations count="1">
    <dataValidation type="list" allowBlank="1" showInputMessage="1" showErrorMessage="1" sqref="E1" xr:uid="{00000000-0002-0000-0600-000000000000}">
      <formula1>$AG$10:$AG$12</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353F5B"/>
  </sheetPr>
  <dimension ref="A1:BT220"/>
  <sheetViews>
    <sheetView showGridLines="0" zoomScale="85" zoomScaleNormal="85" workbookViewId="0">
      <pane ySplit="21" topLeftCell="A181" activePane="bottomLeft" state="frozen"/>
      <selection pane="bottomLeft" activeCell="I188" sqref="I188"/>
    </sheetView>
  </sheetViews>
  <sheetFormatPr defaultRowHeight="14.4" outlineLevelRow="1" outlineLevelCol="1"/>
  <cols>
    <col min="1" max="1" width="11.15625" bestFit="1" customWidth="1"/>
    <col min="2" max="2" width="10.26171875" customWidth="1"/>
    <col min="3" max="3" width="14.68359375" customWidth="1"/>
    <col min="4" max="4" width="29.41796875" customWidth="1"/>
    <col min="5" max="10" width="14.68359375" customWidth="1"/>
    <col min="11" max="11" width="13.26171875" customWidth="1"/>
    <col min="12" max="12" width="14.68359375" customWidth="1"/>
    <col min="13" max="14" width="13.68359375" customWidth="1"/>
    <col min="15" max="17" width="11.41796875" customWidth="1"/>
    <col min="18" max="18" width="10.26171875" bestFit="1" customWidth="1"/>
    <col min="19" max="19" width="12.26171875" bestFit="1" customWidth="1"/>
    <col min="20" max="20" width="12.41796875" customWidth="1"/>
    <col min="21" max="21" width="2.83984375" customWidth="1"/>
    <col min="22" max="24" width="9.578125" hidden="1" customWidth="1" outlineLevel="1"/>
    <col min="25" max="26" width="8.41796875" hidden="1" customWidth="1" outlineLevel="1"/>
    <col min="27" max="27" width="5.68359375" customWidth="1" collapsed="1"/>
    <col min="28" max="32" width="9.68359375" customWidth="1"/>
    <col min="34" max="34" width="5.15625" hidden="1" customWidth="1" outlineLevel="1"/>
    <col min="35" max="35" width="11.41796875" hidden="1" customWidth="1" outlineLevel="1"/>
    <col min="36" max="36" width="9.68359375" hidden="1" customWidth="1" outlineLevel="1"/>
    <col min="37" max="37" width="12.26171875" hidden="1" customWidth="1" outlineLevel="1"/>
    <col min="38" max="38" width="9.68359375" hidden="1" customWidth="1" outlineLevel="1"/>
    <col min="39" max="39" width="2.83984375" hidden="1" customWidth="1" outlineLevel="1"/>
    <col min="40" max="44" width="9.68359375" hidden="1" customWidth="1" outlineLevel="1"/>
    <col min="45" max="53" width="9.15625" hidden="1" customWidth="1" outlineLevel="1"/>
    <col min="54" max="54" width="9.15625" collapsed="1"/>
    <col min="57" max="57" width="9.15625" hidden="1" customWidth="1" outlineLevel="1"/>
    <col min="58" max="58" width="10" hidden="1" customWidth="1" outlineLevel="1"/>
    <col min="59" max="63" width="9.15625" hidden="1" customWidth="1" outlineLevel="1"/>
    <col min="64" max="64" width="10.578125" hidden="1" customWidth="1" outlineLevel="1"/>
    <col min="65" max="70" width="9.15625" hidden="1" customWidth="1" outlineLevel="1"/>
    <col min="71" max="71" width="11.15625" hidden="1" customWidth="1" outlineLevel="1"/>
    <col min="72" max="72" width="9.15625" collapsed="1"/>
  </cols>
  <sheetData>
    <row r="1" spans="1:71" ht="14.7" thickBot="1"/>
    <row r="2" spans="1:71" ht="15.75" customHeight="1" outlineLevel="1" thickBot="1">
      <c r="A2" s="690" t="s">
        <v>185</v>
      </c>
      <c r="B2" s="692"/>
      <c r="C2" s="731" t="s">
        <v>102</v>
      </c>
      <c r="D2" s="732"/>
      <c r="E2" s="732"/>
      <c r="F2" s="732"/>
      <c r="G2" s="732"/>
      <c r="H2" s="732"/>
      <c r="I2" s="732"/>
      <c r="J2" s="732"/>
      <c r="K2" s="732"/>
      <c r="L2" s="732"/>
      <c r="M2" s="735" t="s">
        <v>184</v>
      </c>
      <c r="N2" s="736"/>
      <c r="O2" s="736"/>
      <c r="P2" s="736"/>
      <c r="Q2" s="737"/>
      <c r="R2" s="690" t="s">
        <v>189</v>
      </c>
      <c r="S2" s="691"/>
      <c r="T2" s="692"/>
      <c r="V2" s="679" t="s">
        <v>46</v>
      </c>
      <c r="W2" s="680"/>
      <c r="X2" s="680"/>
      <c r="Y2" s="680"/>
      <c r="Z2" s="681"/>
      <c r="AA2" s="14"/>
      <c r="AB2" s="679" t="s">
        <v>47</v>
      </c>
      <c r="AC2" s="680"/>
      <c r="AD2" s="680"/>
      <c r="AE2" s="680"/>
      <c r="AF2" s="680"/>
      <c r="AG2" s="681"/>
      <c r="AJ2" s="690" t="s">
        <v>45</v>
      </c>
      <c r="AK2" s="691"/>
      <c r="AL2" s="692"/>
      <c r="AN2" s="679" t="s">
        <v>47</v>
      </c>
      <c r="AO2" s="680"/>
      <c r="AP2" s="680"/>
      <c r="AQ2" s="680"/>
      <c r="AR2" s="680"/>
      <c r="AS2" s="681"/>
      <c r="BE2" s="679" t="s">
        <v>46</v>
      </c>
      <c r="BF2" s="680"/>
      <c r="BG2" s="680"/>
      <c r="BH2" s="680"/>
      <c r="BI2" s="681"/>
      <c r="BJ2" s="14"/>
      <c r="BK2" s="679" t="s">
        <v>47</v>
      </c>
      <c r="BL2" s="680"/>
      <c r="BM2" s="680"/>
      <c r="BN2" s="680"/>
      <c r="BO2" s="680"/>
      <c r="BP2" s="681"/>
    </row>
    <row r="3" spans="1:71" ht="43.5" outlineLevel="1" thickBot="1">
      <c r="A3" s="282" t="s">
        <v>59</v>
      </c>
      <c r="B3" s="283" t="s">
        <v>210</v>
      </c>
      <c r="C3" s="269" t="s">
        <v>182</v>
      </c>
      <c r="D3" s="270" t="s">
        <v>51</v>
      </c>
      <c r="E3" s="270" t="s">
        <v>17</v>
      </c>
      <c r="F3" s="271" t="s">
        <v>52</v>
      </c>
      <c r="G3" s="270" t="s">
        <v>104</v>
      </c>
      <c r="H3" s="272" t="s">
        <v>103</v>
      </c>
      <c r="I3" s="273" t="s">
        <v>55</v>
      </c>
      <c r="J3" s="270" t="s">
        <v>77</v>
      </c>
      <c r="K3" s="274" t="s">
        <v>183</v>
      </c>
      <c r="L3" s="275" t="s">
        <v>64</v>
      </c>
      <c r="M3" s="242" t="s">
        <v>188</v>
      </c>
      <c r="N3" s="243" t="s">
        <v>103</v>
      </c>
      <c r="O3" s="243" t="s">
        <v>77</v>
      </c>
      <c r="P3" s="243" t="s">
        <v>183</v>
      </c>
      <c r="Q3" s="361" t="s">
        <v>55</v>
      </c>
      <c r="R3" s="360" t="s">
        <v>64</v>
      </c>
      <c r="S3" s="337" t="s">
        <v>211</v>
      </c>
      <c r="T3" s="338" t="s">
        <v>212</v>
      </c>
      <c r="V3" s="21" t="s">
        <v>65</v>
      </c>
      <c r="W3" s="22" t="s">
        <v>66</v>
      </c>
      <c r="X3" s="22" t="s">
        <v>67</v>
      </c>
      <c r="Y3" s="22" t="s">
        <v>68</v>
      </c>
      <c r="Z3" s="23" t="s">
        <v>69</v>
      </c>
      <c r="AA3" s="125"/>
      <c r="AB3" s="24" t="s">
        <v>70</v>
      </c>
      <c r="AC3" s="25" t="s">
        <v>65</v>
      </c>
      <c r="AD3" s="26" t="s">
        <v>66</v>
      </c>
      <c r="AE3" s="26" t="s">
        <v>67</v>
      </c>
      <c r="AF3" s="26" t="s">
        <v>68</v>
      </c>
      <c r="AG3" s="27" t="s">
        <v>69</v>
      </c>
      <c r="AJ3" s="17" t="s">
        <v>62</v>
      </c>
      <c r="AK3" s="18" t="s">
        <v>63</v>
      </c>
      <c r="AL3" s="19" t="s">
        <v>64</v>
      </c>
      <c r="AN3" s="24" t="s">
        <v>70</v>
      </c>
      <c r="AO3" s="25" t="s">
        <v>65</v>
      </c>
      <c r="AP3" s="26" t="s">
        <v>66</v>
      </c>
      <c r="AQ3" s="26" t="s">
        <v>67</v>
      </c>
      <c r="AR3" s="26" t="s">
        <v>68</v>
      </c>
      <c r="AS3" s="27" t="s">
        <v>69</v>
      </c>
      <c r="AX3" s="28" t="s">
        <v>71</v>
      </c>
      <c r="AY3" s="28" t="s">
        <v>72</v>
      </c>
      <c r="AZ3" s="28" t="s">
        <v>73</v>
      </c>
      <c r="BA3" s="28" t="s">
        <v>74</v>
      </c>
      <c r="BE3" s="21" t="s">
        <v>65</v>
      </c>
      <c r="BF3" s="22" t="s">
        <v>66</v>
      </c>
      <c r="BG3" s="22" t="s">
        <v>67</v>
      </c>
      <c r="BH3" s="22" t="s">
        <v>68</v>
      </c>
      <c r="BI3" s="23" t="s">
        <v>69</v>
      </c>
      <c r="BJ3" s="125"/>
      <c r="BK3" s="24" t="s">
        <v>70</v>
      </c>
      <c r="BL3" s="25" t="s">
        <v>65</v>
      </c>
      <c r="BM3" s="26" t="s">
        <v>66</v>
      </c>
      <c r="BN3" s="26" t="s">
        <v>67</v>
      </c>
      <c r="BO3" s="26" t="s">
        <v>68</v>
      </c>
      <c r="BP3" s="27" t="s">
        <v>69</v>
      </c>
      <c r="BR3" s="363" t="s">
        <v>55</v>
      </c>
      <c r="BS3" s="362" t="s">
        <v>76</v>
      </c>
    </row>
    <row r="4" spans="1:71" ht="14.7" outlineLevel="1" thickBot="1">
      <c r="A4" s="301">
        <f t="shared" ref="A4:A18" si="0">IFERROR(J4/L4,0)</f>
        <v>0</v>
      </c>
      <c r="B4" s="244" t="str">
        <f>IF(A4=0,"",IF(A4&gt;1.25,"PASS","FAIL"))</f>
        <v/>
      </c>
      <c r="C4" s="92"/>
      <c r="D4" s="69"/>
      <c r="E4" s="69"/>
      <c r="F4" s="69"/>
      <c r="G4" s="236"/>
      <c r="H4" s="288"/>
      <c r="I4" s="295">
        <f>IFERROR(G4/H4,0)</f>
        <v>0</v>
      </c>
      <c r="J4" s="291"/>
      <c r="K4" s="240"/>
      <c r="L4" s="276">
        <f t="shared" ref="L4:L18" si="1">IFERROR(G4*K4/12,0)</f>
        <v>0</v>
      </c>
      <c r="M4" s="357"/>
      <c r="N4" s="358"/>
      <c r="O4" s="358"/>
      <c r="P4" s="359"/>
      <c r="Q4" s="354">
        <f>IFERROR(M4/N4,0)</f>
        <v>0</v>
      </c>
      <c r="R4" s="280">
        <f t="shared" ref="R4:R18" si="2">IFERROR(M4*P4/12,0)</f>
        <v>0</v>
      </c>
      <c r="S4" s="298">
        <f t="shared" ref="S4:S18" si="3">IFERROR(O4/R4,0)</f>
        <v>0</v>
      </c>
      <c r="T4" s="244" t="str">
        <f>IF(S4=0,"",IF(S4&gt;1.25,"PASS","FAIL"))</f>
        <v/>
      </c>
      <c r="V4" s="33">
        <f t="shared" ref="V4" si="4">IFERROR((J4*$C$214)+J4,0)</f>
        <v>0</v>
      </c>
      <c r="W4" s="33">
        <f t="shared" ref="W4" si="5">IFERROR(V4+(V4*$C$214),0)</f>
        <v>0</v>
      </c>
      <c r="X4" s="33">
        <f t="shared" ref="X4:Z4" si="6">W4+(W4*$C$214)</f>
        <v>0</v>
      </c>
      <c r="Y4" s="33">
        <f t="shared" si="6"/>
        <v>0</v>
      </c>
      <c r="Z4" s="33">
        <f t="shared" si="6"/>
        <v>0</v>
      </c>
      <c r="AA4" s="124"/>
      <c r="AB4" s="34">
        <f t="shared" ref="AB4:AB18" si="7">IFERROR(J4/L4,0)</f>
        <v>0</v>
      </c>
      <c r="AC4" s="35">
        <f>IFERROR(V4/$L4,0)</f>
        <v>0</v>
      </c>
      <c r="AD4" s="36">
        <f t="shared" ref="AD4:AD18" si="8">IFERROR(W4/$L4,0)</f>
        <v>0</v>
      </c>
      <c r="AE4" s="36">
        <f t="shared" ref="AE4:AE18" si="9">IFERROR(X4/$L4,0)</f>
        <v>0</v>
      </c>
      <c r="AF4" s="36">
        <f t="shared" ref="AF4:AF18" si="10">IFERROR(Y4/$L4,0)</f>
        <v>0</v>
      </c>
      <c r="AG4" s="37">
        <f t="shared" ref="AG4:AG18" si="11">IFERROR(Z4/$L4,0)</f>
        <v>0</v>
      </c>
      <c r="AJ4" s="38"/>
      <c r="AK4" s="39"/>
      <c r="AL4" s="32"/>
      <c r="AN4" s="34">
        <f t="shared" ref="AN4:AN18" si="12">IFERROR(J4/L4,0)</f>
        <v>0</v>
      </c>
      <c r="AO4" s="35">
        <f t="shared" ref="AO4:AO16" si="13">IFERROR(V4/$AL4,0)</f>
        <v>0</v>
      </c>
      <c r="AP4" s="35">
        <f t="shared" ref="AP4:AP16" si="14">IFERROR(W4/$AL4,0)</f>
        <v>0</v>
      </c>
      <c r="AQ4" s="35">
        <f t="shared" ref="AQ4:AQ16" si="15">IFERROR(X4/$AL4,0)</f>
        <v>0</v>
      </c>
      <c r="AR4" s="35">
        <f t="shared" ref="AR4:AR16" si="16">IFERROR(Y4/$AL4,0)</f>
        <v>0</v>
      </c>
      <c r="AS4" s="35">
        <f t="shared" ref="AS4:AS16" si="17">IFERROR(Z4/$AL4,0)</f>
        <v>0</v>
      </c>
      <c r="AX4" s="14">
        <f t="shared" ref="AX4:AX18" si="18">$J$206</f>
        <v>6.0000000000000001E-3</v>
      </c>
      <c r="AY4" s="14">
        <f t="shared" ref="AY4:AY18" si="19">$L$206</f>
        <v>1.4999999999999999E-2</v>
      </c>
      <c r="AZ4" s="14">
        <f t="shared" ref="AZ4:AZ18" si="20">$G$206</f>
        <v>5.5E-2</v>
      </c>
      <c r="BA4" s="14">
        <f>IFERROR((#REF!-AX4)+AY4,0)</f>
        <v>0</v>
      </c>
      <c r="BE4" s="33">
        <f t="shared" ref="BE4:BE18" si="21">IFERROR((O4*$C$214)+O4,0)</f>
        <v>0</v>
      </c>
      <c r="BF4" s="33">
        <f t="shared" ref="BF4:BF18" si="22">IFERROR(BE4+(BE4*$C$214),0)</f>
        <v>0</v>
      </c>
      <c r="BG4" s="33">
        <f t="shared" ref="BG4:BI18" si="23">BF4+(BF4*$C$214)</f>
        <v>0</v>
      </c>
      <c r="BH4" s="33">
        <f t="shared" si="23"/>
        <v>0</v>
      </c>
      <c r="BI4" s="33">
        <f t="shared" si="23"/>
        <v>0</v>
      </c>
      <c r="BJ4" s="124"/>
      <c r="BK4" s="34">
        <f t="shared" ref="BK4:BK18" si="24">IFERROR(O4/R4,0)</f>
        <v>0</v>
      </c>
      <c r="BL4" s="36">
        <f>IFERROR(BE4/$R4,0)</f>
        <v>0</v>
      </c>
      <c r="BM4" s="36">
        <f>IFERROR(BF4/$R4,0)</f>
        <v>0</v>
      </c>
      <c r="BN4" s="36">
        <f>IFERROR(BG4/$R4,0)</f>
        <v>0</v>
      </c>
      <c r="BO4" s="36">
        <f>IFERROR(BH4/$R4,0)</f>
        <v>0</v>
      </c>
      <c r="BP4" s="37">
        <f>IFERROR(BI4/$R4,0)</f>
        <v>0</v>
      </c>
      <c r="BR4" s="364">
        <f>IF(ISBLANK(M4),I4,Q4)</f>
        <v>0</v>
      </c>
      <c r="BS4" s="14">
        <f>IF(ISBLANK(M4),A4,S4)</f>
        <v>0</v>
      </c>
    </row>
    <row r="5" spans="1:71" ht="14.7" outlineLevel="1" thickBot="1">
      <c r="A5" s="301">
        <f t="shared" si="0"/>
        <v>0</v>
      </c>
      <c r="B5" s="286" t="str">
        <f t="shared" ref="B5:B18" si="25">IF(A5=0,"",IF(A5&gt;1.25,"PASS","FAIL"))</f>
        <v/>
      </c>
      <c r="C5" s="284"/>
      <c r="D5" s="150"/>
      <c r="E5" s="150"/>
      <c r="F5" s="150"/>
      <c r="G5" s="220"/>
      <c r="H5" s="219"/>
      <c r="I5" s="296">
        <f>IFERROR(G5/H5,0)</f>
        <v>0</v>
      </c>
      <c r="J5" s="292"/>
      <c r="K5" s="238"/>
      <c r="L5" s="276">
        <f t="shared" si="1"/>
        <v>0</v>
      </c>
      <c r="M5" s="248"/>
      <c r="N5" s="220"/>
      <c r="O5" s="220"/>
      <c r="P5" s="278"/>
      <c r="Q5" s="355">
        <f>IFERROR(M5/N5,0)</f>
        <v>0</v>
      </c>
      <c r="R5" s="280">
        <f t="shared" si="2"/>
        <v>0</v>
      </c>
      <c r="S5" s="299">
        <f t="shared" si="3"/>
        <v>0</v>
      </c>
      <c r="T5" s="286" t="str">
        <f t="shared" ref="T5:T18" si="26">IF(S5=0,"",IF(S5&gt;1.25,"PASS","FAIL"))</f>
        <v/>
      </c>
      <c r="V5" s="33">
        <f t="shared" ref="V5:V18" si="27">IFERROR((J5*$C$214)+J5,0)</f>
        <v>0</v>
      </c>
      <c r="W5" s="33">
        <f t="shared" ref="W5:W18" si="28">IFERROR(V5+(V5*$C$214),0)</f>
        <v>0</v>
      </c>
      <c r="X5" s="33">
        <f t="shared" ref="X5:X18" si="29">W5+(W5*$C$214)</f>
        <v>0</v>
      </c>
      <c r="Y5" s="33">
        <f t="shared" ref="Y5:Y18" si="30">X5+(X5*$C$214)</f>
        <v>0</v>
      </c>
      <c r="Z5" s="33">
        <f t="shared" ref="Z5:Z18" si="31">Y5+(Y5*$C$214)</f>
        <v>0</v>
      </c>
      <c r="AA5" s="124"/>
      <c r="AB5" s="41">
        <f>IFERROR(J5/L5,0)</f>
        <v>0</v>
      </c>
      <c r="AC5" s="42">
        <f t="shared" ref="AC5:AC18" si="32">IFERROR(V5/$L5,0)</f>
        <v>0</v>
      </c>
      <c r="AD5" s="43">
        <f t="shared" si="8"/>
        <v>0</v>
      </c>
      <c r="AE5" s="43">
        <f t="shared" si="9"/>
        <v>0</v>
      </c>
      <c r="AF5" s="43">
        <f t="shared" si="10"/>
        <v>0</v>
      </c>
      <c r="AG5" s="44">
        <f t="shared" si="11"/>
        <v>0</v>
      </c>
      <c r="AJ5" s="38"/>
      <c r="AK5" s="30"/>
      <c r="AL5" s="32"/>
      <c r="AN5" s="34">
        <f t="shared" si="12"/>
        <v>0</v>
      </c>
      <c r="AO5" s="35">
        <f t="shared" si="13"/>
        <v>0</v>
      </c>
      <c r="AP5" s="35">
        <f t="shared" si="14"/>
        <v>0</v>
      </c>
      <c r="AQ5" s="35">
        <f t="shared" si="15"/>
        <v>0</v>
      </c>
      <c r="AR5" s="35">
        <f t="shared" si="16"/>
        <v>0</v>
      </c>
      <c r="AS5" s="35">
        <f t="shared" si="17"/>
        <v>0</v>
      </c>
      <c r="AX5" s="14">
        <f t="shared" si="18"/>
        <v>6.0000000000000001E-3</v>
      </c>
      <c r="AY5" s="14">
        <f t="shared" si="19"/>
        <v>1.4999999999999999E-2</v>
      </c>
      <c r="AZ5" s="14">
        <f t="shared" si="20"/>
        <v>5.5E-2</v>
      </c>
      <c r="BA5" s="14">
        <f>IFERROR((#REF!-AX5)+AY5,0)</f>
        <v>0</v>
      </c>
      <c r="BE5" s="33">
        <f t="shared" si="21"/>
        <v>0</v>
      </c>
      <c r="BF5" s="33">
        <f t="shared" si="22"/>
        <v>0</v>
      </c>
      <c r="BG5" s="33">
        <f t="shared" si="23"/>
        <v>0</v>
      </c>
      <c r="BH5" s="33">
        <f t="shared" si="23"/>
        <v>0</v>
      </c>
      <c r="BI5" s="33">
        <f t="shared" si="23"/>
        <v>0</v>
      </c>
      <c r="BJ5" s="124"/>
      <c r="BK5" s="41">
        <f t="shared" si="24"/>
        <v>0</v>
      </c>
      <c r="BL5" s="43">
        <f t="shared" ref="BL5:BL18" si="33">IFERROR(BE5/$R5,0)</f>
        <v>0</v>
      </c>
      <c r="BM5" s="43">
        <f t="shared" ref="BM5:BM18" si="34">IFERROR(BF5/$R5,0)</f>
        <v>0</v>
      </c>
      <c r="BN5" s="43">
        <f t="shared" ref="BN5:BN18" si="35">IFERROR(BG5/$R5,0)</f>
        <v>0</v>
      </c>
      <c r="BO5" s="43">
        <f t="shared" ref="BO5:BO18" si="36">IFERROR(BH5/$R5,0)</f>
        <v>0</v>
      </c>
      <c r="BP5" s="44">
        <f t="shared" ref="BP5:BP18" si="37">IFERROR(BI5/$R5,0)</f>
        <v>0</v>
      </c>
      <c r="BR5" s="364">
        <f t="shared" ref="BR5:BR18" si="38">IF(ISBLANK(M5),I5,Q5)</f>
        <v>0</v>
      </c>
      <c r="BS5" s="14">
        <f t="shared" ref="BS5:BS18" si="39">IF(ISBLANK(M5),A5,S5)</f>
        <v>0</v>
      </c>
    </row>
    <row r="6" spans="1:71" ht="14.7" outlineLevel="1" thickBot="1">
      <c r="A6" s="301">
        <f t="shared" si="0"/>
        <v>0</v>
      </c>
      <c r="B6" s="286" t="str">
        <f t="shared" si="25"/>
        <v/>
      </c>
      <c r="C6" s="284"/>
      <c r="D6" s="150"/>
      <c r="E6" s="150"/>
      <c r="F6" s="150"/>
      <c r="G6" s="220"/>
      <c r="H6" s="219"/>
      <c r="I6" s="296">
        <f t="shared" ref="I6:I18" si="40">IFERROR(G6/H6,0)</f>
        <v>0</v>
      </c>
      <c r="J6" s="292"/>
      <c r="K6" s="238"/>
      <c r="L6" s="276">
        <f t="shared" si="1"/>
        <v>0</v>
      </c>
      <c r="M6" s="248"/>
      <c r="N6" s="220"/>
      <c r="O6" s="220"/>
      <c r="P6" s="278"/>
      <c r="Q6" s="355">
        <f t="shared" ref="Q6:Q17" si="41">IFERROR(M6/N6,0)</f>
        <v>0</v>
      </c>
      <c r="R6" s="280">
        <f t="shared" si="2"/>
        <v>0</v>
      </c>
      <c r="S6" s="299">
        <f t="shared" si="3"/>
        <v>0</v>
      </c>
      <c r="T6" s="286" t="str">
        <f t="shared" si="26"/>
        <v/>
      </c>
      <c r="V6" s="33">
        <f t="shared" si="27"/>
        <v>0</v>
      </c>
      <c r="W6" s="33">
        <f t="shared" si="28"/>
        <v>0</v>
      </c>
      <c r="X6" s="33">
        <f t="shared" si="29"/>
        <v>0</v>
      </c>
      <c r="Y6" s="33">
        <f t="shared" si="30"/>
        <v>0</v>
      </c>
      <c r="Z6" s="33">
        <f t="shared" si="31"/>
        <v>0</v>
      </c>
      <c r="AA6" s="124"/>
      <c r="AB6" s="41">
        <f t="shared" si="7"/>
        <v>0</v>
      </c>
      <c r="AC6" s="42">
        <f t="shared" si="32"/>
        <v>0</v>
      </c>
      <c r="AD6" s="43">
        <f t="shared" si="8"/>
        <v>0</v>
      </c>
      <c r="AE6" s="43">
        <f t="shared" si="9"/>
        <v>0</v>
      </c>
      <c r="AF6" s="43">
        <f t="shared" si="10"/>
        <v>0</v>
      </c>
      <c r="AG6" s="44">
        <f t="shared" si="11"/>
        <v>0</v>
      </c>
      <c r="AJ6" s="38"/>
      <c r="AK6" s="30"/>
      <c r="AL6" s="32"/>
      <c r="AN6" s="34">
        <f t="shared" si="12"/>
        <v>0</v>
      </c>
      <c r="AO6" s="35">
        <f t="shared" si="13"/>
        <v>0</v>
      </c>
      <c r="AP6" s="35">
        <f t="shared" si="14"/>
        <v>0</v>
      </c>
      <c r="AQ6" s="35">
        <f t="shared" si="15"/>
        <v>0</v>
      </c>
      <c r="AR6" s="35">
        <f t="shared" si="16"/>
        <v>0</v>
      </c>
      <c r="AS6" s="35">
        <f t="shared" si="17"/>
        <v>0</v>
      </c>
      <c r="AX6" s="14">
        <f t="shared" si="18"/>
        <v>6.0000000000000001E-3</v>
      </c>
      <c r="AY6" s="14">
        <f t="shared" si="19"/>
        <v>1.4999999999999999E-2</v>
      </c>
      <c r="AZ6" s="14">
        <f t="shared" si="20"/>
        <v>5.5E-2</v>
      </c>
      <c r="BA6" s="14">
        <f>IFERROR((#REF!-AX6)+AY6,0)</f>
        <v>0</v>
      </c>
      <c r="BE6" s="33">
        <f t="shared" si="21"/>
        <v>0</v>
      </c>
      <c r="BF6" s="33">
        <f t="shared" si="22"/>
        <v>0</v>
      </c>
      <c r="BG6" s="33">
        <f t="shared" si="23"/>
        <v>0</v>
      </c>
      <c r="BH6" s="33">
        <f t="shared" si="23"/>
        <v>0</v>
      </c>
      <c r="BI6" s="33">
        <f t="shared" si="23"/>
        <v>0</v>
      </c>
      <c r="BJ6" s="124"/>
      <c r="BK6" s="41">
        <f t="shared" si="24"/>
        <v>0</v>
      </c>
      <c r="BL6" s="43">
        <f t="shared" si="33"/>
        <v>0</v>
      </c>
      <c r="BM6" s="43">
        <f t="shared" si="34"/>
        <v>0</v>
      </c>
      <c r="BN6" s="43">
        <f t="shared" si="35"/>
        <v>0</v>
      </c>
      <c r="BO6" s="43">
        <f t="shared" si="36"/>
        <v>0</v>
      </c>
      <c r="BP6" s="44">
        <f t="shared" si="37"/>
        <v>0</v>
      </c>
      <c r="BR6" s="364">
        <f t="shared" si="38"/>
        <v>0</v>
      </c>
      <c r="BS6" s="14">
        <f t="shared" si="39"/>
        <v>0</v>
      </c>
    </row>
    <row r="7" spans="1:71" ht="14.7" outlineLevel="1" thickBot="1">
      <c r="A7" s="301">
        <f t="shared" si="0"/>
        <v>0</v>
      </c>
      <c r="B7" s="286" t="str">
        <f t="shared" si="25"/>
        <v/>
      </c>
      <c r="C7" s="284"/>
      <c r="D7" s="150"/>
      <c r="E7" s="150"/>
      <c r="F7" s="150"/>
      <c r="G7" s="220"/>
      <c r="H7" s="219"/>
      <c r="I7" s="296">
        <f t="shared" si="40"/>
        <v>0</v>
      </c>
      <c r="J7" s="292"/>
      <c r="K7" s="238"/>
      <c r="L7" s="276">
        <f t="shared" si="1"/>
        <v>0</v>
      </c>
      <c r="M7" s="248"/>
      <c r="N7" s="220"/>
      <c r="O7" s="220"/>
      <c r="P7" s="278"/>
      <c r="Q7" s="355">
        <f t="shared" si="41"/>
        <v>0</v>
      </c>
      <c r="R7" s="280">
        <f t="shared" si="2"/>
        <v>0</v>
      </c>
      <c r="S7" s="299">
        <f t="shared" si="3"/>
        <v>0</v>
      </c>
      <c r="T7" s="286" t="str">
        <f t="shared" si="26"/>
        <v/>
      </c>
      <c r="V7" s="33">
        <f t="shared" si="27"/>
        <v>0</v>
      </c>
      <c r="W7" s="33">
        <f t="shared" si="28"/>
        <v>0</v>
      </c>
      <c r="X7" s="33">
        <f t="shared" si="29"/>
        <v>0</v>
      </c>
      <c r="Y7" s="33">
        <f t="shared" si="30"/>
        <v>0</v>
      </c>
      <c r="Z7" s="33">
        <f t="shared" si="31"/>
        <v>0</v>
      </c>
      <c r="AA7" s="124"/>
      <c r="AB7" s="41">
        <f t="shared" si="7"/>
        <v>0</v>
      </c>
      <c r="AC7" s="42">
        <f t="shared" si="32"/>
        <v>0</v>
      </c>
      <c r="AD7" s="43">
        <f t="shared" si="8"/>
        <v>0</v>
      </c>
      <c r="AE7" s="43">
        <f t="shared" si="9"/>
        <v>0</v>
      </c>
      <c r="AF7" s="43">
        <f t="shared" si="10"/>
        <v>0</v>
      </c>
      <c r="AG7" s="44">
        <f t="shared" si="11"/>
        <v>0</v>
      </c>
      <c r="AJ7" s="38"/>
      <c r="AK7" s="30"/>
      <c r="AL7" s="32"/>
      <c r="AN7" s="34">
        <f t="shared" si="12"/>
        <v>0</v>
      </c>
      <c r="AO7" s="35">
        <f t="shared" si="13"/>
        <v>0</v>
      </c>
      <c r="AP7" s="35">
        <f t="shared" si="14"/>
        <v>0</v>
      </c>
      <c r="AQ7" s="35">
        <f t="shared" si="15"/>
        <v>0</v>
      </c>
      <c r="AR7" s="35">
        <f t="shared" si="16"/>
        <v>0</v>
      </c>
      <c r="AS7" s="35">
        <f t="shared" si="17"/>
        <v>0</v>
      </c>
      <c r="AX7" s="14">
        <f t="shared" si="18"/>
        <v>6.0000000000000001E-3</v>
      </c>
      <c r="AY7" s="14">
        <f t="shared" si="19"/>
        <v>1.4999999999999999E-2</v>
      </c>
      <c r="AZ7" s="14">
        <f t="shared" si="20"/>
        <v>5.5E-2</v>
      </c>
      <c r="BA7" s="14">
        <f>IFERROR((#REF!-AX7)+AY7,0)</f>
        <v>0</v>
      </c>
      <c r="BE7" s="33">
        <f t="shared" si="21"/>
        <v>0</v>
      </c>
      <c r="BF7" s="33">
        <f t="shared" si="22"/>
        <v>0</v>
      </c>
      <c r="BG7" s="33">
        <f t="shared" si="23"/>
        <v>0</v>
      </c>
      <c r="BH7" s="33">
        <f t="shared" si="23"/>
        <v>0</v>
      </c>
      <c r="BI7" s="33">
        <f t="shared" si="23"/>
        <v>0</v>
      </c>
      <c r="BJ7" s="124"/>
      <c r="BK7" s="41">
        <f t="shared" si="24"/>
        <v>0</v>
      </c>
      <c r="BL7" s="43">
        <f t="shared" si="33"/>
        <v>0</v>
      </c>
      <c r="BM7" s="43">
        <f t="shared" si="34"/>
        <v>0</v>
      </c>
      <c r="BN7" s="43">
        <f t="shared" si="35"/>
        <v>0</v>
      </c>
      <c r="BO7" s="43">
        <f t="shared" si="36"/>
        <v>0</v>
      </c>
      <c r="BP7" s="44">
        <f t="shared" si="37"/>
        <v>0</v>
      </c>
      <c r="BR7" s="364">
        <f t="shared" si="38"/>
        <v>0</v>
      </c>
      <c r="BS7" s="14">
        <f t="shared" si="39"/>
        <v>0</v>
      </c>
    </row>
    <row r="8" spans="1:71" ht="14.7" outlineLevel="1" thickBot="1">
      <c r="A8" s="301">
        <f t="shared" si="0"/>
        <v>0</v>
      </c>
      <c r="B8" s="286" t="str">
        <f t="shared" si="25"/>
        <v/>
      </c>
      <c r="C8" s="284"/>
      <c r="D8" s="150"/>
      <c r="E8" s="150"/>
      <c r="F8" s="150"/>
      <c r="G8" s="220"/>
      <c r="H8" s="219"/>
      <c r="I8" s="296">
        <f t="shared" si="40"/>
        <v>0</v>
      </c>
      <c r="J8" s="292"/>
      <c r="K8" s="238"/>
      <c r="L8" s="276">
        <f t="shared" si="1"/>
        <v>0</v>
      </c>
      <c r="M8" s="248"/>
      <c r="N8" s="220"/>
      <c r="O8" s="220"/>
      <c r="P8" s="278"/>
      <c r="Q8" s="355">
        <f t="shared" si="41"/>
        <v>0</v>
      </c>
      <c r="R8" s="280">
        <f t="shared" si="2"/>
        <v>0</v>
      </c>
      <c r="S8" s="299">
        <f t="shared" si="3"/>
        <v>0</v>
      </c>
      <c r="T8" s="286" t="str">
        <f t="shared" si="26"/>
        <v/>
      </c>
      <c r="V8" s="33">
        <f t="shared" si="27"/>
        <v>0</v>
      </c>
      <c r="W8" s="33">
        <f t="shared" si="28"/>
        <v>0</v>
      </c>
      <c r="X8" s="33">
        <f t="shared" si="29"/>
        <v>0</v>
      </c>
      <c r="Y8" s="33">
        <f t="shared" si="30"/>
        <v>0</v>
      </c>
      <c r="Z8" s="33">
        <f t="shared" si="31"/>
        <v>0</v>
      </c>
      <c r="AA8" s="124"/>
      <c r="AB8" s="41">
        <f t="shared" si="7"/>
        <v>0</v>
      </c>
      <c r="AC8" s="42">
        <f t="shared" si="32"/>
        <v>0</v>
      </c>
      <c r="AD8" s="43">
        <f t="shared" si="8"/>
        <v>0</v>
      </c>
      <c r="AE8" s="43">
        <f t="shared" si="9"/>
        <v>0</v>
      </c>
      <c r="AF8" s="43">
        <f t="shared" si="10"/>
        <v>0</v>
      </c>
      <c r="AG8" s="44">
        <f t="shared" si="11"/>
        <v>0</v>
      </c>
      <c r="AJ8" s="38"/>
      <c r="AK8" s="30"/>
      <c r="AL8" s="32"/>
      <c r="AN8" s="34">
        <f t="shared" si="12"/>
        <v>0</v>
      </c>
      <c r="AO8" s="35">
        <f t="shared" si="13"/>
        <v>0</v>
      </c>
      <c r="AP8" s="35">
        <f t="shared" si="14"/>
        <v>0</v>
      </c>
      <c r="AQ8" s="35">
        <f t="shared" si="15"/>
        <v>0</v>
      </c>
      <c r="AR8" s="35">
        <f t="shared" si="16"/>
        <v>0</v>
      </c>
      <c r="AS8" s="35">
        <f t="shared" si="17"/>
        <v>0</v>
      </c>
      <c r="AX8" s="14">
        <f t="shared" si="18"/>
        <v>6.0000000000000001E-3</v>
      </c>
      <c r="AY8" s="14">
        <f t="shared" si="19"/>
        <v>1.4999999999999999E-2</v>
      </c>
      <c r="AZ8" s="14">
        <f t="shared" si="20"/>
        <v>5.5E-2</v>
      </c>
      <c r="BA8" s="14">
        <f>IFERROR((#REF!-AX8)+AY8,0)</f>
        <v>0</v>
      </c>
      <c r="BE8" s="33">
        <f t="shared" si="21"/>
        <v>0</v>
      </c>
      <c r="BF8" s="33">
        <f t="shared" si="22"/>
        <v>0</v>
      </c>
      <c r="BG8" s="33">
        <f t="shared" si="23"/>
        <v>0</v>
      </c>
      <c r="BH8" s="33">
        <f t="shared" si="23"/>
        <v>0</v>
      </c>
      <c r="BI8" s="33">
        <f t="shared" si="23"/>
        <v>0</v>
      </c>
      <c r="BJ8" s="124"/>
      <c r="BK8" s="41">
        <f t="shared" si="24"/>
        <v>0</v>
      </c>
      <c r="BL8" s="43">
        <f t="shared" si="33"/>
        <v>0</v>
      </c>
      <c r="BM8" s="43">
        <f t="shared" si="34"/>
        <v>0</v>
      </c>
      <c r="BN8" s="43">
        <f t="shared" si="35"/>
        <v>0</v>
      </c>
      <c r="BO8" s="43">
        <f t="shared" si="36"/>
        <v>0</v>
      </c>
      <c r="BP8" s="44">
        <f t="shared" si="37"/>
        <v>0</v>
      </c>
      <c r="BR8" s="364">
        <f t="shared" si="38"/>
        <v>0</v>
      </c>
      <c r="BS8" s="14">
        <f t="shared" si="39"/>
        <v>0</v>
      </c>
    </row>
    <row r="9" spans="1:71" ht="14.7" outlineLevel="1" thickBot="1">
      <c r="A9" s="301">
        <f t="shared" si="0"/>
        <v>0</v>
      </c>
      <c r="B9" s="286" t="str">
        <f t="shared" si="25"/>
        <v/>
      </c>
      <c r="C9" s="284"/>
      <c r="D9" s="150"/>
      <c r="E9" s="150"/>
      <c r="F9" s="150"/>
      <c r="G9" s="220"/>
      <c r="H9" s="219"/>
      <c r="I9" s="296">
        <f t="shared" si="40"/>
        <v>0</v>
      </c>
      <c r="J9" s="292"/>
      <c r="K9" s="238"/>
      <c r="L9" s="276">
        <f t="shared" si="1"/>
        <v>0</v>
      </c>
      <c r="M9" s="248"/>
      <c r="N9" s="220"/>
      <c r="O9" s="220"/>
      <c r="P9" s="278"/>
      <c r="Q9" s="355">
        <f t="shared" si="41"/>
        <v>0</v>
      </c>
      <c r="R9" s="280">
        <f t="shared" si="2"/>
        <v>0</v>
      </c>
      <c r="S9" s="299">
        <f t="shared" si="3"/>
        <v>0</v>
      </c>
      <c r="T9" s="286" t="str">
        <f t="shared" si="26"/>
        <v/>
      </c>
      <c r="V9" s="33">
        <f t="shared" si="27"/>
        <v>0</v>
      </c>
      <c r="W9" s="33">
        <f t="shared" si="28"/>
        <v>0</v>
      </c>
      <c r="X9" s="33">
        <f t="shared" si="29"/>
        <v>0</v>
      </c>
      <c r="Y9" s="33">
        <f t="shared" si="30"/>
        <v>0</v>
      </c>
      <c r="Z9" s="33">
        <f t="shared" si="31"/>
        <v>0</v>
      </c>
      <c r="AA9" s="124"/>
      <c r="AB9" s="41">
        <f t="shared" si="7"/>
        <v>0</v>
      </c>
      <c r="AC9" s="42">
        <f t="shared" si="32"/>
        <v>0</v>
      </c>
      <c r="AD9" s="43">
        <f t="shared" si="8"/>
        <v>0</v>
      </c>
      <c r="AE9" s="43">
        <f t="shared" si="9"/>
        <v>0</v>
      </c>
      <c r="AF9" s="43">
        <f t="shared" si="10"/>
        <v>0</v>
      </c>
      <c r="AG9" s="44">
        <f t="shared" si="11"/>
        <v>0</v>
      </c>
      <c r="AJ9" s="38"/>
      <c r="AK9" s="30"/>
      <c r="AL9" s="32"/>
      <c r="AN9" s="34">
        <f t="shared" si="12"/>
        <v>0</v>
      </c>
      <c r="AO9" s="35">
        <f t="shared" si="13"/>
        <v>0</v>
      </c>
      <c r="AP9" s="35">
        <f t="shared" si="14"/>
        <v>0</v>
      </c>
      <c r="AQ9" s="35">
        <f t="shared" si="15"/>
        <v>0</v>
      </c>
      <c r="AR9" s="35">
        <f t="shared" si="16"/>
        <v>0</v>
      </c>
      <c r="AS9" s="35">
        <f t="shared" si="17"/>
        <v>0</v>
      </c>
      <c r="AX9" s="14">
        <f t="shared" si="18"/>
        <v>6.0000000000000001E-3</v>
      </c>
      <c r="AY9" s="14">
        <f t="shared" si="19"/>
        <v>1.4999999999999999E-2</v>
      </c>
      <c r="AZ9" s="14">
        <f t="shared" si="20"/>
        <v>5.5E-2</v>
      </c>
      <c r="BA9" s="14">
        <f>IFERROR((#REF!-AX9)+AY9,0)</f>
        <v>0</v>
      </c>
      <c r="BE9" s="33">
        <f t="shared" si="21"/>
        <v>0</v>
      </c>
      <c r="BF9" s="33">
        <f t="shared" si="22"/>
        <v>0</v>
      </c>
      <c r="BG9" s="33">
        <f t="shared" si="23"/>
        <v>0</v>
      </c>
      <c r="BH9" s="33">
        <f t="shared" si="23"/>
        <v>0</v>
      </c>
      <c r="BI9" s="33">
        <f t="shared" si="23"/>
        <v>0</v>
      </c>
      <c r="BJ9" s="124"/>
      <c r="BK9" s="41">
        <f t="shared" si="24"/>
        <v>0</v>
      </c>
      <c r="BL9" s="43">
        <f t="shared" si="33"/>
        <v>0</v>
      </c>
      <c r="BM9" s="43">
        <f t="shared" si="34"/>
        <v>0</v>
      </c>
      <c r="BN9" s="43">
        <f t="shared" si="35"/>
        <v>0</v>
      </c>
      <c r="BO9" s="43">
        <f t="shared" si="36"/>
        <v>0</v>
      </c>
      <c r="BP9" s="44">
        <f t="shared" si="37"/>
        <v>0</v>
      </c>
      <c r="BR9" s="364">
        <f t="shared" si="38"/>
        <v>0</v>
      </c>
      <c r="BS9" s="14">
        <f t="shared" si="39"/>
        <v>0</v>
      </c>
    </row>
    <row r="10" spans="1:71" ht="14.7" outlineLevel="1" thickBot="1">
      <c r="A10" s="301">
        <f t="shared" si="0"/>
        <v>0</v>
      </c>
      <c r="B10" s="286" t="str">
        <f t="shared" si="25"/>
        <v/>
      </c>
      <c r="C10" s="284"/>
      <c r="D10" s="150"/>
      <c r="E10" s="150"/>
      <c r="F10" s="150"/>
      <c r="G10" s="220"/>
      <c r="H10" s="219"/>
      <c r="I10" s="296">
        <f t="shared" si="40"/>
        <v>0</v>
      </c>
      <c r="J10" s="292"/>
      <c r="K10" s="238"/>
      <c r="L10" s="276">
        <f t="shared" si="1"/>
        <v>0</v>
      </c>
      <c r="M10" s="248"/>
      <c r="N10" s="220"/>
      <c r="O10" s="220"/>
      <c r="P10" s="278"/>
      <c r="Q10" s="355">
        <f t="shared" si="41"/>
        <v>0</v>
      </c>
      <c r="R10" s="280">
        <f t="shared" si="2"/>
        <v>0</v>
      </c>
      <c r="S10" s="299">
        <f t="shared" si="3"/>
        <v>0</v>
      </c>
      <c r="T10" s="286" t="str">
        <f t="shared" si="26"/>
        <v/>
      </c>
      <c r="V10" s="33">
        <f t="shared" si="27"/>
        <v>0</v>
      </c>
      <c r="W10" s="33">
        <f t="shared" si="28"/>
        <v>0</v>
      </c>
      <c r="X10" s="33">
        <f t="shared" si="29"/>
        <v>0</v>
      </c>
      <c r="Y10" s="33">
        <f t="shared" si="30"/>
        <v>0</v>
      </c>
      <c r="Z10" s="33">
        <f t="shared" si="31"/>
        <v>0</v>
      </c>
      <c r="AA10" s="124"/>
      <c r="AB10" s="41">
        <f t="shared" si="7"/>
        <v>0</v>
      </c>
      <c r="AC10" s="42">
        <f t="shared" si="32"/>
        <v>0</v>
      </c>
      <c r="AD10" s="43">
        <f t="shared" si="8"/>
        <v>0</v>
      </c>
      <c r="AE10" s="43">
        <f t="shared" si="9"/>
        <v>0</v>
      </c>
      <c r="AF10" s="43">
        <f t="shared" si="10"/>
        <v>0</v>
      </c>
      <c r="AG10" s="44">
        <f t="shared" si="11"/>
        <v>0</v>
      </c>
      <c r="AJ10" s="38"/>
      <c r="AK10" s="30"/>
      <c r="AL10" s="32"/>
      <c r="AN10" s="34">
        <f t="shared" si="12"/>
        <v>0</v>
      </c>
      <c r="AO10" s="35">
        <f t="shared" si="13"/>
        <v>0</v>
      </c>
      <c r="AP10" s="35">
        <f t="shared" si="14"/>
        <v>0</v>
      </c>
      <c r="AQ10" s="35">
        <f t="shared" si="15"/>
        <v>0</v>
      </c>
      <c r="AR10" s="35">
        <f t="shared" si="16"/>
        <v>0</v>
      </c>
      <c r="AS10" s="35">
        <f t="shared" si="17"/>
        <v>0</v>
      </c>
      <c r="AX10" s="14">
        <f t="shared" si="18"/>
        <v>6.0000000000000001E-3</v>
      </c>
      <c r="AY10" s="14">
        <f t="shared" si="19"/>
        <v>1.4999999999999999E-2</v>
      </c>
      <c r="AZ10" s="14">
        <f t="shared" si="20"/>
        <v>5.5E-2</v>
      </c>
      <c r="BA10" s="14">
        <f>IFERROR((#REF!-AX10)+AY10,0)</f>
        <v>0</v>
      </c>
      <c r="BE10" s="33">
        <f t="shared" si="21"/>
        <v>0</v>
      </c>
      <c r="BF10" s="33">
        <f t="shared" si="22"/>
        <v>0</v>
      </c>
      <c r="BG10" s="33">
        <f t="shared" si="23"/>
        <v>0</v>
      </c>
      <c r="BH10" s="33">
        <f t="shared" si="23"/>
        <v>0</v>
      </c>
      <c r="BI10" s="33">
        <f t="shared" si="23"/>
        <v>0</v>
      </c>
      <c r="BJ10" s="124"/>
      <c r="BK10" s="41">
        <f t="shared" si="24"/>
        <v>0</v>
      </c>
      <c r="BL10" s="43">
        <f t="shared" si="33"/>
        <v>0</v>
      </c>
      <c r="BM10" s="43">
        <f t="shared" si="34"/>
        <v>0</v>
      </c>
      <c r="BN10" s="43">
        <f t="shared" si="35"/>
        <v>0</v>
      </c>
      <c r="BO10" s="43">
        <f t="shared" si="36"/>
        <v>0</v>
      </c>
      <c r="BP10" s="44">
        <f t="shared" si="37"/>
        <v>0</v>
      </c>
      <c r="BR10" s="364">
        <f t="shared" si="38"/>
        <v>0</v>
      </c>
      <c r="BS10" s="14">
        <f t="shared" si="39"/>
        <v>0</v>
      </c>
    </row>
    <row r="11" spans="1:71" ht="14.7" outlineLevel="1" thickBot="1">
      <c r="A11" s="301">
        <f t="shared" si="0"/>
        <v>0</v>
      </c>
      <c r="B11" s="286" t="str">
        <f t="shared" si="25"/>
        <v/>
      </c>
      <c r="C11" s="284"/>
      <c r="D11" s="150"/>
      <c r="E11" s="150"/>
      <c r="F11" s="150"/>
      <c r="G11" s="220"/>
      <c r="H11" s="219"/>
      <c r="I11" s="296">
        <f t="shared" si="40"/>
        <v>0</v>
      </c>
      <c r="J11" s="292"/>
      <c r="K11" s="238"/>
      <c r="L11" s="276">
        <f t="shared" si="1"/>
        <v>0</v>
      </c>
      <c r="M11" s="248"/>
      <c r="N11" s="220"/>
      <c r="O11" s="220"/>
      <c r="P11" s="278"/>
      <c r="Q11" s="355">
        <f t="shared" si="41"/>
        <v>0</v>
      </c>
      <c r="R11" s="280">
        <f t="shared" si="2"/>
        <v>0</v>
      </c>
      <c r="S11" s="299">
        <f t="shared" si="3"/>
        <v>0</v>
      </c>
      <c r="T11" s="286" t="str">
        <f t="shared" si="26"/>
        <v/>
      </c>
      <c r="V11" s="33">
        <f t="shared" si="27"/>
        <v>0</v>
      </c>
      <c r="W11" s="33">
        <f t="shared" si="28"/>
        <v>0</v>
      </c>
      <c r="X11" s="33">
        <f t="shared" si="29"/>
        <v>0</v>
      </c>
      <c r="Y11" s="33">
        <f t="shared" si="30"/>
        <v>0</v>
      </c>
      <c r="Z11" s="33">
        <f t="shared" si="31"/>
        <v>0</v>
      </c>
      <c r="AA11" s="124"/>
      <c r="AB11" s="41">
        <f t="shared" si="7"/>
        <v>0</v>
      </c>
      <c r="AC11" s="42">
        <f t="shared" si="32"/>
        <v>0</v>
      </c>
      <c r="AD11" s="43">
        <f t="shared" si="8"/>
        <v>0</v>
      </c>
      <c r="AE11" s="43">
        <f t="shared" si="9"/>
        <v>0</v>
      </c>
      <c r="AF11" s="43">
        <f t="shared" si="10"/>
        <v>0</v>
      </c>
      <c r="AG11" s="44">
        <f t="shared" si="11"/>
        <v>0</v>
      </c>
      <c r="AJ11" s="38"/>
      <c r="AK11" s="30"/>
      <c r="AL11" s="32"/>
      <c r="AN11" s="34">
        <f t="shared" si="12"/>
        <v>0</v>
      </c>
      <c r="AO11" s="35">
        <f t="shared" si="13"/>
        <v>0</v>
      </c>
      <c r="AP11" s="35">
        <f t="shared" si="14"/>
        <v>0</v>
      </c>
      <c r="AQ11" s="35">
        <f t="shared" si="15"/>
        <v>0</v>
      </c>
      <c r="AR11" s="35">
        <f t="shared" si="16"/>
        <v>0</v>
      </c>
      <c r="AS11" s="35">
        <f t="shared" si="17"/>
        <v>0</v>
      </c>
      <c r="AX11" s="14">
        <f t="shared" si="18"/>
        <v>6.0000000000000001E-3</v>
      </c>
      <c r="AY11" s="14">
        <f t="shared" si="19"/>
        <v>1.4999999999999999E-2</v>
      </c>
      <c r="AZ11" s="14">
        <f t="shared" si="20"/>
        <v>5.5E-2</v>
      </c>
      <c r="BA11" s="14">
        <f>IFERROR((#REF!-AX11)+AY11,0)</f>
        <v>0</v>
      </c>
      <c r="BE11" s="33">
        <f t="shared" si="21"/>
        <v>0</v>
      </c>
      <c r="BF11" s="33">
        <f t="shared" si="22"/>
        <v>0</v>
      </c>
      <c r="BG11" s="33">
        <f t="shared" si="23"/>
        <v>0</v>
      </c>
      <c r="BH11" s="33">
        <f t="shared" si="23"/>
        <v>0</v>
      </c>
      <c r="BI11" s="33">
        <f t="shared" si="23"/>
        <v>0</v>
      </c>
      <c r="BJ11" s="124"/>
      <c r="BK11" s="41">
        <f t="shared" si="24"/>
        <v>0</v>
      </c>
      <c r="BL11" s="43">
        <f>IFERROR(BE11/$R11,0)</f>
        <v>0</v>
      </c>
      <c r="BM11" s="43">
        <f t="shared" si="34"/>
        <v>0</v>
      </c>
      <c r="BN11" s="43">
        <f t="shared" si="35"/>
        <v>0</v>
      </c>
      <c r="BO11" s="43">
        <f t="shared" si="36"/>
        <v>0</v>
      </c>
      <c r="BP11" s="44">
        <f t="shared" si="37"/>
        <v>0</v>
      </c>
      <c r="BR11" s="364">
        <f t="shared" si="38"/>
        <v>0</v>
      </c>
      <c r="BS11" s="14">
        <f t="shared" si="39"/>
        <v>0</v>
      </c>
    </row>
    <row r="12" spans="1:71" ht="14.7" outlineLevel="1" thickBot="1">
      <c r="A12" s="301">
        <f t="shared" si="0"/>
        <v>0</v>
      </c>
      <c r="B12" s="286" t="str">
        <f t="shared" si="25"/>
        <v/>
      </c>
      <c r="C12" s="284"/>
      <c r="D12" s="150"/>
      <c r="E12" s="150"/>
      <c r="F12" s="150"/>
      <c r="G12" s="220"/>
      <c r="H12" s="219"/>
      <c r="I12" s="296">
        <f t="shared" si="40"/>
        <v>0</v>
      </c>
      <c r="J12" s="292"/>
      <c r="K12" s="238"/>
      <c r="L12" s="276">
        <f t="shared" si="1"/>
        <v>0</v>
      </c>
      <c r="M12" s="248"/>
      <c r="N12" s="220"/>
      <c r="O12" s="220"/>
      <c r="P12" s="278"/>
      <c r="Q12" s="355">
        <f t="shared" si="41"/>
        <v>0</v>
      </c>
      <c r="R12" s="280">
        <f t="shared" si="2"/>
        <v>0</v>
      </c>
      <c r="S12" s="299">
        <f t="shared" si="3"/>
        <v>0</v>
      </c>
      <c r="T12" s="286" t="str">
        <f t="shared" si="26"/>
        <v/>
      </c>
      <c r="V12" s="33">
        <f t="shared" si="27"/>
        <v>0</v>
      </c>
      <c r="W12" s="33">
        <f t="shared" si="28"/>
        <v>0</v>
      </c>
      <c r="X12" s="33">
        <f t="shared" si="29"/>
        <v>0</v>
      </c>
      <c r="Y12" s="33">
        <f t="shared" si="30"/>
        <v>0</v>
      </c>
      <c r="Z12" s="33">
        <f t="shared" si="31"/>
        <v>0</v>
      </c>
      <c r="AA12" s="124"/>
      <c r="AB12" s="41">
        <f t="shared" si="7"/>
        <v>0</v>
      </c>
      <c r="AC12" s="42">
        <f t="shared" si="32"/>
        <v>0</v>
      </c>
      <c r="AD12" s="43">
        <f t="shared" si="8"/>
        <v>0</v>
      </c>
      <c r="AE12" s="43">
        <f t="shared" si="9"/>
        <v>0</v>
      </c>
      <c r="AF12" s="43">
        <f t="shared" si="10"/>
        <v>0</v>
      </c>
      <c r="AG12" s="44">
        <f t="shared" si="11"/>
        <v>0</v>
      </c>
      <c r="AJ12" s="38"/>
      <c r="AK12" s="30"/>
      <c r="AL12" s="32"/>
      <c r="AN12" s="34">
        <f t="shared" si="12"/>
        <v>0</v>
      </c>
      <c r="AO12" s="35">
        <f t="shared" si="13"/>
        <v>0</v>
      </c>
      <c r="AP12" s="35">
        <f t="shared" si="14"/>
        <v>0</v>
      </c>
      <c r="AQ12" s="35">
        <f t="shared" si="15"/>
        <v>0</v>
      </c>
      <c r="AR12" s="35">
        <f t="shared" si="16"/>
        <v>0</v>
      </c>
      <c r="AS12" s="35">
        <f t="shared" si="17"/>
        <v>0</v>
      </c>
      <c r="AX12" s="14">
        <f t="shared" si="18"/>
        <v>6.0000000000000001E-3</v>
      </c>
      <c r="AY12" s="14">
        <f t="shared" si="19"/>
        <v>1.4999999999999999E-2</v>
      </c>
      <c r="AZ12" s="14">
        <f t="shared" si="20"/>
        <v>5.5E-2</v>
      </c>
      <c r="BA12" s="14">
        <f>IFERROR((#REF!-AX12)+AY12,0)</f>
        <v>0</v>
      </c>
      <c r="BE12" s="33">
        <f t="shared" si="21"/>
        <v>0</v>
      </c>
      <c r="BF12" s="33">
        <f t="shared" si="22"/>
        <v>0</v>
      </c>
      <c r="BG12" s="33">
        <f t="shared" si="23"/>
        <v>0</v>
      </c>
      <c r="BH12" s="33">
        <f t="shared" si="23"/>
        <v>0</v>
      </c>
      <c r="BI12" s="33">
        <f t="shared" si="23"/>
        <v>0</v>
      </c>
      <c r="BJ12" s="124"/>
      <c r="BK12" s="41">
        <f t="shared" si="24"/>
        <v>0</v>
      </c>
      <c r="BL12" s="43">
        <f t="shared" si="33"/>
        <v>0</v>
      </c>
      <c r="BM12" s="43">
        <f t="shared" si="34"/>
        <v>0</v>
      </c>
      <c r="BN12" s="43">
        <f t="shared" si="35"/>
        <v>0</v>
      </c>
      <c r="BO12" s="43">
        <f t="shared" si="36"/>
        <v>0</v>
      </c>
      <c r="BP12" s="44">
        <f t="shared" si="37"/>
        <v>0</v>
      </c>
      <c r="BR12" s="364">
        <f t="shared" si="38"/>
        <v>0</v>
      </c>
      <c r="BS12" s="14">
        <f t="shared" si="39"/>
        <v>0</v>
      </c>
    </row>
    <row r="13" spans="1:71" ht="14.7" outlineLevel="1" thickBot="1">
      <c r="A13" s="301">
        <f t="shared" si="0"/>
        <v>0</v>
      </c>
      <c r="B13" s="286" t="str">
        <f t="shared" si="25"/>
        <v/>
      </c>
      <c r="C13" s="285"/>
      <c r="D13" s="151"/>
      <c r="E13" s="151"/>
      <c r="F13" s="151"/>
      <c r="G13" s="237"/>
      <c r="H13" s="289"/>
      <c r="I13" s="296">
        <f t="shared" si="40"/>
        <v>0</v>
      </c>
      <c r="J13" s="293"/>
      <c r="K13" s="238"/>
      <c r="L13" s="276">
        <f t="shared" si="1"/>
        <v>0</v>
      </c>
      <c r="M13" s="249"/>
      <c r="N13" s="220"/>
      <c r="O13" s="220"/>
      <c r="P13" s="278"/>
      <c r="Q13" s="355">
        <f t="shared" si="41"/>
        <v>0</v>
      </c>
      <c r="R13" s="280">
        <f t="shared" si="2"/>
        <v>0</v>
      </c>
      <c r="S13" s="299">
        <f t="shared" si="3"/>
        <v>0</v>
      </c>
      <c r="T13" s="286" t="str">
        <f t="shared" si="26"/>
        <v/>
      </c>
      <c r="V13" s="33">
        <f t="shared" si="27"/>
        <v>0</v>
      </c>
      <c r="W13" s="33">
        <f t="shared" si="28"/>
        <v>0</v>
      </c>
      <c r="X13" s="33">
        <f t="shared" si="29"/>
        <v>0</v>
      </c>
      <c r="Y13" s="33">
        <f t="shared" si="30"/>
        <v>0</v>
      </c>
      <c r="Z13" s="33">
        <f t="shared" si="31"/>
        <v>0</v>
      </c>
      <c r="AA13" s="124"/>
      <c r="AB13" s="41">
        <f t="shared" si="7"/>
        <v>0</v>
      </c>
      <c r="AC13" s="42">
        <f t="shared" si="32"/>
        <v>0</v>
      </c>
      <c r="AD13" s="43">
        <f t="shared" si="8"/>
        <v>0</v>
      </c>
      <c r="AE13" s="43">
        <f t="shared" si="9"/>
        <v>0</v>
      </c>
      <c r="AF13" s="43">
        <f t="shared" si="10"/>
        <v>0</v>
      </c>
      <c r="AG13" s="44">
        <f t="shared" si="11"/>
        <v>0</v>
      </c>
      <c r="AH13" s="12"/>
      <c r="AI13" s="12"/>
      <c r="AJ13" s="38"/>
      <c r="AK13" s="30"/>
      <c r="AL13" s="32"/>
      <c r="AN13" s="34">
        <f t="shared" si="12"/>
        <v>0</v>
      </c>
      <c r="AO13" s="35">
        <f t="shared" si="13"/>
        <v>0</v>
      </c>
      <c r="AP13" s="35">
        <f t="shared" si="14"/>
        <v>0</v>
      </c>
      <c r="AQ13" s="35">
        <f t="shared" si="15"/>
        <v>0</v>
      </c>
      <c r="AR13" s="35">
        <f t="shared" si="16"/>
        <v>0</v>
      </c>
      <c r="AS13" s="35">
        <f t="shared" si="17"/>
        <v>0</v>
      </c>
      <c r="AX13" s="14">
        <f t="shared" si="18"/>
        <v>6.0000000000000001E-3</v>
      </c>
      <c r="AY13" s="14">
        <f t="shared" si="19"/>
        <v>1.4999999999999999E-2</v>
      </c>
      <c r="AZ13" s="14">
        <f t="shared" si="20"/>
        <v>5.5E-2</v>
      </c>
      <c r="BA13" s="14">
        <f>IFERROR((#REF!-AX13)+AY13,0)</f>
        <v>0</v>
      </c>
      <c r="BE13" s="33">
        <f t="shared" si="21"/>
        <v>0</v>
      </c>
      <c r="BF13" s="33">
        <f t="shared" si="22"/>
        <v>0</v>
      </c>
      <c r="BG13" s="33">
        <f t="shared" si="23"/>
        <v>0</v>
      </c>
      <c r="BH13" s="33">
        <f t="shared" si="23"/>
        <v>0</v>
      </c>
      <c r="BI13" s="33">
        <f t="shared" si="23"/>
        <v>0</v>
      </c>
      <c r="BJ13" s="124"/>
      <c r="BK13" s="41">
        <f t="shared" si="24"/>
        <v>0</v>
      </c>
      <c r="BL13" s="43">
        <f t="shared" si="33"/>
        <v>0</v>
      </c>
      <c r="BM13" s="43">
        <f t="shared" si="34"/>
        <v>0</v>
      </c>
      <c r="BN13" s="43">
        <f t="shared" si="35"/>
        <v>0</v>
      </c>
      <c r="BO13" s="43">
        <f t="shared" si="36"/>
        <v>0</v>
      </c>
      <c r="BP13" s="44">
        <f t="shared" si="37"/>
        <v>0</v>
      </c>
      <c r="BR13" s="364">
        <f t="shared" si="38"/>
        <v>0</v>
      </c>
      <c r="BS13" s="14">
        <f t="shared" si="39"/>
        <v>0</v>
      </c>
    </row>
    <row r="14" spans="1:71" ht="14.7" outlineLevel="1" thickBot="1">
      <c r="A14" s="301">
        <f t="shared" si="0"/>
        <v>0</v>
      </c>
      <c r="B14" s="286" t="str">
        <f t="shared" si="25"/>
        <v/>
      </c>
      <c r="C14" s="285"/>
      <c r="D14" s="151"/>
      <c r="E14" s="151"/>
      <c r="F14" s="151"/>
      <c r="G14" s="237"/>
      <c r="H14" s="289"/>
      <c r="I14" s="296">
        <f t="shared" si="40"/>
        <v>0</v>
      </c>
      <c r="J14" s="293"/>
      <c r="K14" s="238"/>
      <c r="L14" s="276">
        <f t="shared" si="1"/>
        <v>0</v>
      </c>
      <c r="M14" s="249"/>
      <c r="N14" s="220"/>
      <c r="O14" s="220"/>
      <c r="P14" s="278"/>
      <c r="Q14" s="355">
        <f t="shared" si="41"/>
        <v>0</v>
      </c>
      <c r="R14" s="280">
        <f t="shared" si="2"/>
        <v>0</v>
      </c>
      <c r="S14" s="299">
        <f t="shared" si="3"/>
        <v>0</v>
      </c>
      <c r="T14" s="286" t="str">
        <f t="shared" si="26"/>
        <v/>
      </c>
      <c r="V14" s="33">
        <f t="shared" si="27"/>
        <v>0</v>
      </c>
      <c r="W14" s="33">
        <f t="shared" si="28"/>
        <v>0</v>
      </c>
      <c r="X14" s="33">
        <f t="shared" si="29"/>
        <v>0</v>
      </c>
      <c r="Y14" s="33">
        <f t="shared" si="30"/>
        <v>0</v>
      </c>
      <c r="Z14" s="33">
        <f t="shared" si="31"/>
        <v>0</v>
      </c>
      <c r="AA14" s="124"/>
      <c r="AB14" s="41">
        <f t="shared" si="7"/>
        <v>0</v>
      </c>
      <c r="AC14" s="42">
        <f t="shared" si="32"/>
        <v>0</v>
      </c>
      <c r="AD14" s="43">
        <f t="shared" si="8"/>
        <v>0</v>
      </c>
      <c r="AE14" s="43">
        <f t="shared" si="9"/>
        <v>0</v>
      </c>
      <c r="AF14" s="43">
        <f t="shared" si="10"/>
        <v>0</v>
      </c>
      <c r="AG14" s="44">
        <f t="shared" si="11"/>
        <v>0</v>
      </c>
      <c r="AH14" s="12"/>
      <c r="AI14" s="12"/>
      <c r="AJ14" s="38"/>
      <c r="AK14" s="30"/>
      <c r="AL14" s="32"/>
      <c r="AN14" s="34">
        <f t="shared" si="12"/>
        <v>0</v>
      </c>
      <c r="AO14" s="35">
        <f t="shared" si="13"/>
        <v>0</v>
      </c>
      <c r="AP14" s="35">
        <f t="shared" si="14"/>
        <v>0</v>
      </c>
      <c r="AQ14" s="35">
        <f t="shared" si="15"/>
        <v>0</v>
      </c>
      <c r="AR14" s="35">
        <f t="shared" si="16"/>
        <v>0</v>
      </c>
      <c r="AS14" s="35">
        <f t="shared" si="17"/>
        <v>0</v>
      </c>
      <c r="AX14" s="14">
        <f t="shared" si="18"/>
        <v>6.0000000000000001E-3</v>
      </c>
      <c r="AY14" s="14">
        <f t="shared" si="19"/>
        <v>1.4999999999999999E-2</v>
      </c>
      <c r="AZ14" s="14">
        <f t="shared" si="20"/>
        <v>5.5E-2</v>
      </c>
      <c r="BA14" s="14">
        <f>IFERROR((#REF!-AX14)+AY14,0)</f>
        <v>0</v>
      </c>
      <c r="BE14" s="33">
        <f t="shared" si="21"/>
        <v>0</v>
      </c>
      <c r="BF14" s="33">
        <f t="shared" si="22"/>
        <v>0</v>
      </c>
      <c r="BG14" s="33">
        <f t="shared" si="23"/>
        <v>0</v>
      </c>
      <c r="BH14" s="33">
        <f t="shared" si="23"/>
        <v>0</v>
      </c>
      <c r="BI14" s="33">
        <f t="shared" si="23"/>
        <v>0</v>
      </c>
      <c r="BJ14" s="124"/>
      <c r="BK14" s="41">
        <f t="shared" si="24"/>
        <v>0</v>
      </c>
      <c r="BL14" s="43">
        <f t="shared" si="33"/>
        <v>0</v>
      </c>
      <c r="BM14" s="43">
        <f t="shared" si="34"/>
        <v>0</v>
      </c>
      <c r="BN14" s="43">
        <f t="shared" si="35"/>
        <v>0</v>
      </c>
      <c r="BO14" s="43">
        <f t="shared" si="36"/>
        <v>0</v>
      </c>
      <c r="BP14" s="44">
        <f t="shared" si="37"/>
        <v>0</v>
      </c>
      <c r="BR14" s="364">
        <f t="shared" si="38"/>
        <v>0</v>
      </c>
      <c r="BS14" s="14">
        <f t="shared" si="39"/>
        <v>0</v>
      </c>
    </row>
    <row r="15" spans="1:71" ht="14.7" outlineLevel="1" thickBot="1">
      <c r="A15" s="301">
        <f t="shared" si="0"/>
        <v>0</v>
      </c>
      <c r="B15" s="286" t="str">
        <f t="shared" si="25"/>
        <v/>
      </c>
      <c r="C15" s="285"/>
      <c r="D15" s="151"/>
      <c r="E15" s="151"/>
      <c r="F15" s="151"/>
      <c r="G15" s="237"/>
      <c r="H15" s="289"/>
      <c r="I15" s="296">
        <f t="shared" si="40"/>
        <v>0</v>
      </c>
      <c r="J15" s="293"/>
      <c r="K15" s="238"/>
      <c r="L15" s="276">
        <f t="shared" si="1"/>
        <v>0</v>
      </c>
      <c r="M15" s="249"/>
      <c r="N15" s="220"/>
      <c r="O15" s="220"/>
      <c r="P15" s="278"/>
      <c r="Q15" s="355">
        <f t="shared" si="41"/>
        <v>0</v>
      </c>
      <c r="R15" s="280">
        <f t="shared" si="2"/>
        <v>0</v>
      </c>
      <c r="S15" s="299">
        <f t="shared" si="3"/>
        <v>0</v>
      </c>
      <c r="T15" s="286" t="str">
        <f t="shared" si="26"/>
        <v/>
      </c>
      <c r="V15" s="33">
        <f t="shared" si="27"/>
        <v>0</v>
      </c>
      <c r="W15" s="33">
        <f t="shared" si="28"/>
        <v>0</v>
      </c>
      <c r="X15" s="33">
        <f t="shared" si="29"/>
        <v>0</v>
      </c>
      <c r="Y15" s="33">
        <f t="shared" si="30"/>
        <v>0</v>
      </c>
      <c r="Z15" s="33">
        <f t="shared" si="31"/>
        <v>0</v>
      </c>
      <c r="AA15" s="124"/>
      <c r="AB15" s="41">
        <f t="shared" si="7"/>
        <v>0</v>
      </c>
      <c r="AC15" s="42">
        <f t="shared" si="32"/>
        <v>0</v>
      </c>
      <c r="AD15" s="43">
        <f t="shared" si="8"/>
        <v>0</v>
      </c>
      <c r="AE15" s="43">
        <f t="shared" si="9"/>
        <v>0</v>
      </c>
      <c r="AF15" s="43">
        <f t="shared" si="10"/>
        <v>0</v>
      </c>
      <c r="AG15" s="44">
        <f t="shared" si="11"/>
        <v>0</v>
      </c>
      <c r="AH15" s="12"/>
      <c r="AI15" s="12"/>
      <c r="AJ15" s="38"/>
      <c r="AK15" s="30"/>
      <c r="AL15" s="32"/>
      <c r="AN15" s="34">
        <f t="shared" si="12"/>
        <v>0</v>
      </c>
      <c r="AO15" s="35">
        <f t="shared" si="13"/>
        <v>0</v>
      </c>
      <c r="AP15" s="35">
        <f t="shared" si="14"/>
        <v>0</v>
      </c>
      <c r="AQ15" s="35">
        <f t="shared" si="15"/>
        <v>0</v>
      </c>
      <c r="AR15" s="35">
        <f t="shared" si="16"/>
        <v>0</v>
      </c>
      <c r="AS15" s="35">
        <f t="shared" si="17"/>
        <v>0</v>
      </c>
      <c r="AX15" s="14">
        <f t="shared" si="18"/>
        <v>6.0000000000000001E-3</v>
      </c>
      <c r="AY15" s="14">
        <f t="shared" si="19"/>
        <v>1.4999999999999999E-2</v>
      </c>
      <c r="AZ15" s="14">
        <f t="shared" si="20"/>
        <v>5.5E-2</v>
      </c>
      <c r="BA15" s="14">
        <f>IFERROR((#REF!-AX15)+AY15,0)</f>
        <v>0</v>
      </c>
      <c r="BE15" s="33">
        <f t="shared" si="21"/>
        <v>0</v>
      </c>
      <c r="BF15" s="33">
        <f t="shared" si="22"/>
        <v>0</v>
      </c>
      <c r="BG15" s="33">
        <f t="shared" si="23"/>
        <v>0</v>
      </c>
      <c r="BH15" s="33">
        <f t="shared" si="23"/>
        <v>0</v>
      </c>
      <c r="BI15" s="33">
        <f t="shared" si="23"/>
        <v>0</v>
      </c>
      <c r="BJ15" s="124"/>
      <c r="BK15" s="41">
        <f t="shared" si="24"/>
        <v>0</v>
      </c>
      <c r="BL15" s="43">
        <f t="shared" si="33"/>
        <v>0</v>
      </c>
      <c r="BM15" s="43">
        <f t="shared" si="34"/>
        <v>0</v>
      </c>
      <c r="BN15" s="43">
        <f t="shared" si="35"/>
        <v>0</v>
      </c>
      <c r="BO15" s="43">
        <f t="shared" si="36"/>
        <v>0</v>
      </c>
      <c r="BP15" s="44">
        <f t="shared" si="37"/>
        <v>0</v>
      </c>
      <c r="BR15" s="364">
        <f t="shared" si="38"/>
        <v>0</v>
      </c>
      <c r="BS15" s="14">
        <f t="shared" si="39"/>
        <v>0</v>
      </c>
    </row>
    <row r="16" spans="1:71" ht="14.7" outlineLevel="1" thickBot="1">
      <c r="A16" s="301">
        <f t="shared" si="0"/>
        <v>0</v>
      </c>
      <c r="B16" s="286" t="str">
        <f t="shared" si="25"/>
        <v/>
      </c>
      <c r="C16" s="285"/>
      <c r="D16" s="151"/>
      <c r="E16" s="151"/>
      <c r="F16" s="151"/>
      <c r="G16" s="237"/>
      <c r="H16" s="289"/>
      <c r="I16" s="296">
        <f t="shared" si="40"/>
        <v>0</v>
      </c>
      <c r="J16" s="293"/>
      <c r="K16" s="238"/>
      <c r="L16" s="276">
        <f t="shared" si="1"/>
        <v>0</v>
      </c>
      <c r="M16" s="249"/>
      <c r="N16" s="220"/>
      <c r="O16" s="220"/>
      <c r="P16" s="278"/>
      <c r="Q16" s="355">
        <f t="shared" si="41"/>
        <v>0</v>
      </c>
      <c r="R16" s="280">
        <f t="shared" si="2"/>
        <v>0</v>
      </c>
      <c r="S16" s="299">
        <f t="shared" si="3"/>
        <v>0</v>
      </c>
      <c r="T16" s="286" t="str">
        <f t="shared" si="26"/>
        <v/>
      </c>
      <c r="V16" s="33">
        <f t="shared" si="27"/>
        <v>0</v>
      </c>
      <c r="W16" s="33">
        <f t="shared" si="28"/>
        <v>0</v>
      </c>
      <c r="X16" s="33">
        <f t="shared" si="29"/>
        <v>0</v>
      </c>
      <c r="Y16" s="33">
        <f t="shared" si="30"/>
        <v>0</v>
      </c>
      <c r="Z16" s="33">
        <f t="shared" si="31"/>
        <v>0</v>
      </c>
      <c r="AA16" s="124"/>
      <c r="AB16" s="41">
        <f t="shared" si="7"/>
        <v>0</v>
      </c>
      <c r="AC16" s="42">
        <f t="shared" si="32"/>
        <v>0</v>
      </c>
      <c r="AD16" s="43">
        <f t="shared" si="8"/>
        <v>0</v>
      </c>
      <c r="AE16" s="43">
        <f t="shared" si="9"/>
        <v>0</v>
      </c>
      <c r="AF16" s="43">
        <f t="shared" si="10"/>
        <v>0</v>
      </c>
      <c r="AG16" s="44">
        <f t="shared" si="11"/>
        <v>0</v>
      </c>
      <c r="AH16" s="12"/>
      <c r="AI16" s="12"/>
      <c r="AJ16" s="38"/>
      <c r="AK16" s="30"/>
      <c r="AL16" s="32"/>
      <c r="AN16" s="34">
        <f t="shared" si="12"/>
        <v>0</v>
      </c>
      <c r="AO16" s="35">
        <f t="shared" si="13"/>
        <v>0</v>
      </c>
      <c r="AP16" s="35">
        <f t="shared" si="14"/>
        <v>0</v>
      </c>
      <c r="AQ16" s="35">
        <f t="shared" si="15"/>
        <v>0</v>
      </c>
      <c r="AR16" s="35">
        <f t="shared" si="16"/>
        <v>0</v>
      </c>
      <c r="AS16" s="35">
        <f t="shared" si="17"/>
        <v>0</v>
      </c>
      <c r="AX16" s="14">
        <f t="shared" si="18"/>
        <v>6.0000000000000001E-3</v>
      </c>
      <c r="AY16" s="14">
        <f t="shared" si="19"/>
        <v>1.4999999999999999E-2</v>
      </c>
      <c r="AZ16" s="14">
        <f t="shared" si="20"/>
        <v>5.5E-2</v>
      </c>
      <c r="BA16" s="14">
        <f>IFERROR((#REF!-AX16)+AY16,0)</f>
        <v>0</v>
      </c>
      <c r="BE16" s="33">
        <f t="shared" si="21"/>
        <v>0</v>
      </c>
      <c r="BF16" s="33">
        <f t="shared" si="22"/>
        <v>0</v>
      </c>
      <c r="BG16" s="33">
        <f t="shared" si="23"/>
        <v>0</v>
      </c>
      <c r="BH16" s="33">
        <f t="shared" si="23"/>
        <v>0</v>
      </c>
      <c r="BI16" s="33">
        <f t="shared" si="23"/>
        <v>0</v>
      </c>
      <c r="BJ16" s="124"/>
      <c r="BK16" s="41">
        <f t="shared" si="24"/>
        <v>0</v>
      </c>
      <c r="BL16" s="43">
        <f t="shared" si="33"/>
        <v>0</v>
      </c>
      <c r="BM16" s="43">
        <f t="shared" si="34"/>
        <v>0</v>
      </c>
      <c r="BN16" s="43">
        <f t="shared" si="35"/>
        <v>0</v>
      </c>
      <c r="BO16" s="43">
        <f t="shared" si="36"/>
        <v>0</v>
      </c>
      <c r="BP16" s="44">
        <f t="shared" si="37"/>
        <v>0</v>
      </c>
      <c r="BR16" s="364">
        <f t="shared" si="38"/>
        <v>0</v>
      </c>
      <c r="BS16" s="14">
        <f t="shared" si="39"/>
        <v>0</v>
      </c>
    </row>
    <row r="17" spans="1:71" ht="14.7" outlineLevel="1" thickBot="1">
      <c r="A17" s="301">
        <f t="shared" si="0"/>
        <v>0</v>
      </c>
      <c r="B17" s="286" t="str">
        <f t="shared" si="25"/>
        <v/>
      </c>
      <c r="C17" s="285"/>
      <c r="D17" s="151"/>
      <c r="E17" s="151"/>
      <c r="F17" s="151"/>
      <c r="G17" s="237"/>
      <c r="H17" s="289"/>
      <c r="I17" s="296">
        <f t="shared" si="40"/>
        <v>0</v>
      </c>
      <c r="J17" s="293"/>
      <c r="K17" s="238"/>
      <c r="L17" s="276">
        <f t="shared" si="1"/>
        <v>0</v>
      </c>
      <c r="M17" s="249"/>
      <c r="N17" s="220"/>
      <c r="O17" s="220"/>
      <c r="P17" s="278"/>
      <c r="Q17" s="355">
        <f t="shared" si="41"/>
        <v>0</v>
      </c>
      <c r="R17" s="280">
        <f t="shared" si="2"/>
        <v>0</v>
      </c>
      <c r="S17" s="299">
        <f t="shared" si="3"/>
        <v>0</v>
      </c>
      <c r="T17" s="286" t="str">
        <f t="shared" si="26"/>
        <v/>
      </c>
      <c r="V17" s="33">
        <f t="shared" si="27"/>
        <v>0</v>
      </c>
      <c r="W17" s="33">
        <f t="shared" si="28"/>
        <v>0</v>
      </c>
      <c r="X17" s="33">
        <f t="shared" si="29"/>
        <v>0</v>
      </c>
      <c r="Y17" s="33">
        <f t="shared" si="30"/>
        <v>0</v>
      </c>
      <c r="Z17" s="33">
        <f t="shared" si="31"/>
        <v>0</v>
      </c>
      <c r="AA17" s="124"/>
      <c r="AB17" s="41">
        <f t="shared" si="7"/>
        <v>0</v>
      </c>
      <c r="AC17" s="42">
        <f t="shared" si="32"/>
        <v>0</v>
      </c>
      <c r="AD17" s="43">
        <f t="shared" si="8"/>
        <v>0</v>
      </c>
      <c r="AE17" s="43">
        <f t="shared" si="9"/>
        <v>0</v>
      </c>
      <c r="AF17" s="43">
        <f t="shared" si="10"/>
        <v>0</v>
      </c>
      <c r="AG17" s="44">
        <f t="shared" si="11"/>
        <v>0</v>
      </c>
      <c r="AH17" s="12"/>
      <c r="AI17" s="12"/>
      <c r="AJ17" s="38"/>
      <c r="AK17" s="30"/>
      <c r="AL17" s="32"/>
      <c r="AN17" s="34">
        <f t="shared" si="12"/>
        <v>0</v>
      </c>
      <c r="AO17" s="35">
        <f t="shared" ref="AO17:AS18" si="42">IFERROR(V17/$L17,0)</f>
        <v>0</v>
      </c>
      <c r="AP17" s="35">
        <f t="shared" si="42"/>
        <v>0</v>
      </c>
      <c r="AQ17" s="35">
        <f t="shared" si="42"/>
        <v>0</v>
      </c>
      <c r="AR17" s="35">
        <f t="shared" si="42"/>
        <v>0</v>
      </c>
      <c r="AS17" s="35">
        <f t="shared" si="42"/>
        <v>0</v>
      </c>
      <c r="AX17" s="14">
        <f t="shared" si="18"/>
        <v>6.0000000000000001E-3</v>
      </c>
      <c r="AY17" s="14">
        <f t="shared" si="19"/>
        <v>1.4999999999999999E-2</v>
      </c>
      <c r="AZ17" s="14">
        <f t="shared" si="20"/>
        <v>5.5E-2</v>
      </c>
      <c r="BA17" s="14">
        <f>IFERROR((#REF!-AX17)+AY17,0)</f>
        <v>0</v>
      </c>
      <c r="BC17" t="s">
        <v>40</v>
      </c>
      <c r="BE17" s="33">
        <f t="shared" si="21"/>
        <v>0</v>
      </c>
      <c r="BF17" s="33">
        <f t="shared" si="22"/>
        <v>0</v>
      </c>
      <c r="BG17" s="33">
        <f t="shared" si="23"/>
        <v>0</v>
      </c>
      <c r="BH17" s="33">
        <f t="shared" si="23"/>
        <v>0</v>
      </c>
      <c r="BI17" s="33">
        <f t="shared" si="23"/>
        <v>0</v>
      </c>
      <c r="BJ17" s="124"/>
      <c r="BK17" s="41">
        <f t="shared" si="24"/>
        <v>0</v>
      </c>
      <c r="BL17" s="43">
        <f t="shared" si="33"/>
        <v>0</v>
      </c>
      <c r="BM17" s="43">
        <f t="shared" si="34"/>
        <v>0</v>
      </c>
      <c r="BN17" s="43">
        <f t="shared" si="35"/>
        <v>0</v>
      </c>
      <c r="BO17" s="43">
        <f t="shared" si="36"/>
        <v>0</v>
      </c>
      <c r="BP17" s="44">
        <f t="shared" si="37"/>
        <v>0</v>
      </c>
      <c r="BR17" s="364">
        <f t="shared" si="38"/>
        <v>0</v>
      </c>
      <c r="BS17" s="14">
        <f t="shared" si="39"/>
        <v>0</v>
      </c>
    </row>
    <row r="18" spans="1:71" ht="14.7" outlineLevel="1" thickBot="1">
      <c r="A18" s="302">
        <f t="shared" si="0"/>
        <v>0</v>
      </c>
      <c r="B18" s="287" t="str">
        <f t="shared" si="25"/>
        <v/>
      </c>
      <c r="C18" s="93"/>
      <c r="D18" s="82"/>
      <c r="E18" s="82"/>
      <c r="F18" s="82"/>
      <c r="G18" s="235"/>
      <c r="H18" s="290"/>
      <c r="I18" s="297">
        <f t="shared" si="40"/>
        <v>0</v>
      </c>
      <c r="J18" s="294"/>
      <c r="K18" s="239"/>
      <c r="L18" s="277">
        <f t="shared" si="1"/>
        <v>0</v>
      </c>
      <c r="M18" s="250"/>
      <c r="N18" s="235"/>
      <c r="O18" s="235"/>
      <c r="P18" s="279"/>
      <c r="Q18" s="356">
        <f>IFERROR(M18/N18,0)</f>
        <v>0</v>
      </c>
      <c r="R18" s="281">
        <f t="shared" si="2"/>
        <v>0</v>
      </c>
      <c r="S18" s="300">
        <f t="shared" si="3"/>
        <v>0</v>
      </c>
      <c r="T18" s="287" t="str">
        <f t="shared" si="26"/>
        <v/>
      </c>
      <c r="V18" s="33">
        <f t="shared" si="27"/>
        <v>0</v>
      </c>
      <c r="W18" s="33">
        <f t="shared" si="28"/>
        <v>0</v>
      </c>
      <c r="X18" s="33">
        <f t="shared" si="29"/>
        <v>0</v>
      </c>
      <c r="Y18" s="33">
        <f t="shared" si="30"/>
        <v>0</v>
      </c>
      <c r="Z18" s="33">
        <f t="shared" si="31"/>
        <v>0</v>
      </c>
      <c r="AA18" s="124"/>
      <c r="AB18" s="41">
        <f t="shared" si="7"/>
        <v>0</v>
      </c>
      <c r="AC18" s="42">
        <f t="shared" si="32"/>
        <v>0</v>
      </c>
      <c r="AD18" s="43">
        <f t="shared" si="8"/>
        <v>0</v>
      </c>
      <c r="AE18" s="43">
        <f t="shared" si="9"/>
        <v>0</v>
      </c>
      <c r="AF18" s="43">
        <f t="shared" si="10"/>
        <v>0</v>
      </c>
      <c r="AG18" s="44">
        <f t="shared" si="11"/>
        <v>0</v>
      </c>
      <c r="AJ18" s="38"/>
      <c r="AK18" s="30"/>
      <c r="AL18" s="32"/>
      <c r="AN18" s="34">
        <f t="shared" si="12"/>
        <v>0</v>
      </c>
      <c r="AO18" s="35">
        <f t="shared" si="42"/>
        <v>0</v>
      </c>
      <c r="AP18" s="35">
        <f t="shared" si="42"/>
        <v>0</v>
      </c>
      <c r="AQ18" s="35">
        <f t="shared" si="42"/>
        <v>0</v>
      </c>
      <c r="AR18" s="35">
        <f t="shared" si="42"/>
        <v>0</v>
      </c>
      <c r="AS18" s="35">
        <f t="shared" si="42"/>
        <v>0</v>
      </c>
      <c r="AX18" s="14">
        <f t="shared" si="18"/>
        <v>6.0000000000000001E-3</v>
      </c>
      <c r="AY18" s="14">
        <f t="shared" si="19"/>
        <v>1.4999999999999999E-2</v>
      </c>
      <c r="AZ18" s="14">
        <f t="shared" si="20"/>
        <v>5.5E-2</v>
      </c>
      <c r="BA18" s="14">
        <f>IFERROR((#REF!-AX18)+AY18,0)</f>
        <v>0</v>
      </c>
      <c r="BC18" t="s">
        <v>42</v>
      </c>
      <c r="BE18" s="33">
        <f t="shared" si="21"/>
        <v>0</v>
      </c>
      <c r="BF18" s="33">
        <f t="shared" si="22"/>
        <v>0</v>
      </c>
      <c r="BG18" s="33">
        <f t="shared" si="23"/>
        <v>0</v>
      </c>
      <c r="BH18" s="33">
        <f t="shared" si="23"/>
        <v>0</v>
      </c>
      <c r="BI18" s="33">
        <f t="shared" si="23"/>
        <v>0</v>
      </c>
      <c r="BJ18" s="124"/>
      <c r="BK18" s="341">
        <f t="shared" si="24"/>
        <v>0</v>
      </c>
      <c r="BL18" s="339">
        <f t="shared" si="33"/>
        <v>0</v>
      </c>
      <c r="BM18" s="339">
        <f t="shared" si="34"/>
        <v>0</v>
      </c>
      <c r="BN18" s="339">
        <f t="shared" si="35"/>
        <v>0</v>
      </c>
      <c r="BO18" s="339">
        <f t="shared" si="36"/>
        <v>0</v>
      </c>
      <c r="BP18" s="340">
        <f t="shared" si="37"/>
        <v>0</v>
      </c>
      <c r="BR18" s="364">
        <f t="shared" si="38"/>
        <v>0</v>
      </c>
      <c r="BS18" s="14">
        <f t="shared" si="39"/>
        <v>0</v>
      </c>
    </row>
    <row r="19" spans="1:71" ht="14.7" thickBot="1">
      <c r="K19" t="s">
        <v>41</v>
      </c>
    </row>
    <row r="20" spans="1:71" ht="15.75" customHeight="1" thickBot="1">
      <c r="C20" s="687" t="s">
        <v>43</v>
      </c>
      <c r="D20" s="688"/>
      <c r="E20" s="688"/>
      <c r="F20" s="688"/>
      <c r="G20" s="688"/>
      <c r="H20" s="688"/>
      <c r="I20" s="688"/>
      <c r="J20" s="688"/>
      <c r="K20" s="689"/>
      <c r="L20" s="690" t="s">
        <v>44</v>
      </c>
      <c r="M20" s="691"/>
      <c r="N20" s="692"/>
      <c r="R20" s="690" t="s">
        <v>45</v>
      </c>
      <c r="S20" s="691"/>
      <c r="T20" s="692"/>
      <c r="V20" s="679" t="s">
        <v>46</v>
      </c>
      <c r="W20" s="680"/>
      <c r="X20" s="680"/>
      <c r="Y20" s="680"/>
      <c r="Z20" s="681"/>
      <c r="AA20" s="14"/>
      <c r="AB20" s="679" t="s">
        <v>47</v>
      </c>
      <c r="AC20" s="680"/>
      <c r="AD20" s="680"/>
      <c r="AE20" s="680"/>
      <c r="AF20" s="680"/>
      <c r="AG20" s="681"/>
      <c r="AJ20" s="690" t="s">
        <v>45</v>
      </c>
      <c r="AK20" s="691"/>
      <c r="AL20" s="692"/>
      <c r="AN20" s="679" t="s">
        <v>47</v>
      </c>
      <c r="AO20" s="680"/>
      <c r="AP20" s="680"/>
      <c r="AQ20" s="680"/>
      <c r="AR20" s="680"/>
      <c r="AS20" s="681"/>
    </row>
    <row r="21" spans="1:71" ht="45" customHeight="1" thickBot="1">
      <c r="A21" s="149" t="s">
        <v>101</v>
      </c>
      <c r="B21" s="16" t="s">
        <v>49</v>
      </c>
      <c r="C21" s="96" t="s">
        <v>182</v>
      </c>
      <c r="D21" s="131" t="s">
        <v>51</v>
      </c>
      <c r="E21" s="131" t="s">
        <v>17</v>
      </c>
      <c r="F21" s="132" t="s">
        <v>52</v>
      </c>
      <c r="G21" s="131" t="s">
        <v>53</v>
      </c>
      <c r="H21" s="133" t="s">
        <v>54</v>
      </c>
      <c r="I21" s="134" t="s">
        <v>55</v>
      </c>
      <c r="J21" s="131" t="s">
        <v>56</v>
      </c>
      <c r="K21" s="135" t="s">
        <v>57</v>
      </c>
      <c r="L21" s="140" t="s">
        <v>58</v>
      </c>
      <c r="M21" s="141" t="s">
        <v>59</v>
      </c>
      <c r="N21" s="142" t="s">
        <v>60</v>
      </c>
      <c r="O21" s="20" t="s">
        <v>61</v>
      </c>
      <c r="P21" s="245"/>
      <c r="Q21" s="245"/>
      <c r="R21" s="140" t="s">
        <v>62</v>
      </c>
      <c r="S21" s="141" t="s">
        <v>63</v>
      </c>
      <c r="T21" s="142" t="s">
        <v>64</v>
      </c>
      <c r="V21" s="21" t="s">
        <v>65</v>
      </c>
      <c r="W21" s="22" t="s">
        <v>66</v>
      </c>
      <c r="X21" s="22" t="s">
        <v>67</v>
      </c>
      <c r="Y21" s="22" t="s">
        <v>68</v>
      </c>
      <c r="Z21" s="23" t="s">
        <v>69</v>
      </c>
      <c r="AA21" s="125"/>
      <c r="AB21" s="24" t="s">
        <v>70</v>
      </c>
      <c r="AC21" s="25" t="s">
        <v>65</v>
      </c>
      <c r="AD21" s="26" t="s">
        <v>66</v>
      </c>
      <c r="AE21" s="26" t="s">
        <v>67</v>
      </c>
      <c r="AF21" s="26" t="s">
        <v>68</v>
      </c>
      <c r="AG21" s="27" t="s">
        <v>69</v>
      </c>
      <c r="AJ21" s="17" t="s">
        <v>62</v>
      </c>
      <c r="AK21" s="18" t="s">
        <v>63</v>
      </c>
      <c r="AL21" s="19" t="s">
        <v>64</v>
      </c>
      <c r="AN21" s="24" t="s">
        <v>70</v>
      </c>
      <c r="AO21" s="25" t="s">
        <v>65</v>
      </c>
      <c r="AP21" s="26" t="s">
        <v>66</v>
      </c>
      <c r="AQ21" s="26" t="s">
        <v>67</v>
      </c>
      <c r="AR21" s="26" t="s">
        <v>68</v>
      </c>
      <c r="AS21" s="27" t="s">
        <v>69</v>
      </c>
      <c r="AX21" s="28" t="s">
        <v>71</v>
      </c>
      <c r="AY21" s="28" t="s">
        <v>72</v>
      </c>
      <c r="AZ21" s="28" t="s">
        <v>73</v>
      </c>
      <c r="BA21" s="28" t="s">
        <v>74</v>
      </c>
    </row>
    <row r="22" spans="1:71" ht="14.7" outlineLevel="1" thickBot="1">
      <c r="B22" s="29">
        <v>1</v>
      </c>
      <c r="C22" s="136" t="str">
        <f>IF(ISBLANK('Data Analysis (Client Schedule)'!C10),"",'Data Analysis (Client Schedule)'!C10)</f>
        <v/>
      </c>
      <c r="D22" s="126" t="str">
        <f>IF(ISBLANK('Data Analysis (Client Schedule)'!E10),"",'Data Analysis (Client Schedule)'!E10)</f>
        <v/>
      </c>
      <c r="E22" s="127" t="str">
        <f>IF(ISBLANK('Data Analysis (Client Schedule)'!F10),"",'Data Analysis (Client Schedule)'!F10)</f>
        <v/>
      </c>
      <c r="F22" s="127" t="str">
        <f>IF(ISBLANK('Data Analysis (Client Schedule)'!G10),"",'Data Analysis (Client Schedule)'!G10)</f>
        <v/>
      </c>
      <c r="G22" s="246" t="str">
        <f>IF(ISBLANK('Data Analysis (Client Schedule)'!H10),"",'Data Analysis (Client Schedule)'!H10)</f>
        <v/>
      </c>
      <c r="H22" s="246" t="str">
        <f>IF(ISBLANK('Data Analysis (Client Schedule)'!I10),"",'Data Analysis (Client Schedule)'!I10)</f>
        <v/>
      </c>
      <c r="I22" s="128">
        <f>IFERROR(G22/H22,0)</f>
        <v>0</v>
      </c>
      <c r="J22" s="247" t="str">
        <f>IF(ISBLANK('Data Analysis (Client Schedule)'!K10),"",'Data Analysis (Client Schedule)'!K10)</f>
        <v/>
      </c>
      <c r="K22" s="247" t="str">
        <f>IF(ISBLANK('Data Analysis (Client Schedule)'!L10),"",'Data Analysis (Client Schedule)'!L10)</f>
        <v/>
      </c>
      <c r="L22" s="138" t="str">
        <f>IFERROR((K22*12)/G22,"")</f>
        <v/>
      </c>
      <c r="M22" s="129">
        <f>IFERROR(J22/K22,0)</f>
        <v>0</v>
      </c>
      <c r="N22" s="130" t="str">
        <f t="shared" ref="N22:N53" si="43">IF(M22=0,"",IF(M22&gt;S22,"PASS","FAIL"))</f>
        <v/>
      </c>
      <c r="O22" t="s">
        <v>40</v>
      </c>
      <c r="R22" s="143">
        <f t="shared" ref="R22:R53" ca="1" si="44">LOOKUP(O22,$BC$17:$BC$18,AZ22:AZ22)</f>
        <v>5.5E-2</v>
      </c>
      <c r="S22" s="129">
        <v>1.25</v>
      </c>
      <c r="T22" s="144">
        <f t="shared" ref="T22:T53" ca="1" si="45">IFERROR(G22*R22/12,0)</f>
        <v>0</v>
      </c>
      <c r="V22" s="33">
        <f t="shared" ref="V22:V53" si="46">IFERROR((J22*$C$214)+J22,0)</f>
        <v>0</v>
      </c>
      <c r="W22" s="33">
        <f t="shared" ref="W22:W53" si="47">IFERROR(V22+(V22*$C$214),0)</f>
        <v>0</v>
      </c>
      <c r="X22" s="33">
        <f t="shared" ref="X22:Z41" si="48">W22+(W22*$C$214)</f>
        <v>0</v>
      </c>
      <c r="Y22" s="33">
        <f t="shared" si="48"/>
        <v>0</v>
      </c>
      <c r="Z22" s="33">
        <f t="shared" si="48"/>
        <v>0</v>
      </c>
      <c r="AA22" s="124"/>
      <c r="AB22" s="34">
        <f t="shared" ref="AB22:AB53" ca="1" si="49">IFERROR(J22/T22,0)</f>
        <v>0</v>
      </c>
      <c r="AC22" s="35">
        <f t="shared" ref="AC22:AC53" ca="1" si="50">IFERROR(V22/$T22,0)</f>
        <v>0</v>
      </c>
      <c r="AD22" s="36">
        <f t="shared" ref="AD22:AD53" ca="1" si="51">IFERROR(W22/$T22,0)</f>
        <v>0</v>
      </c>
      <c r="AE22" s="36">
        <f t="shared" ref="AE22:AE53" ca="1" si="52">IFERROR(X22/$T22,0)</f>
        <v>0</v>
      </c>
      <c r="AF22" s="36">
        <f t="shared" ref="AF22:AF53" ca="1" si="53">IFERROR(Y22/$T22,0)</f>
        <v>0</v>
      </c>
      <c r="AG22" s="37">
        <f t="shared" ref="AG22:AG53" ca="1" si="54">IFERROR(Z22/$T22,0)</f>
        <v>0</v>
      </c>
      <c r="AJ22" s="38">
        <f>BA22</f>
        <v>0</v>
      </c>
      <c r="AK22" s="39">
        <v>1.25</v>
      </c>
      <c r="AL22" s="32">
        <f t="shared" ref="AL22:AL53" si="55">IFERROR(G22*AJ22/12,0)</f>
        <v>0</v>
      </c>
      <c r="AN22" s="34">
        <f t="shared" ref="AN22:AN53" si="56">IFERROR(J22/AL22,0)</f>
        <v>0</v>
      </c>
      <c r="AO22" s="35">
        <f t="shared" ref="AO22:AO34" si="57">IFERROR(V22/$AL22,0)</f>
        <v>0</v>
      </c>
      <c r="AP22" s="35">
        <f t="shared" ref="AP22:AP34" si="58">IFERROR(W22/$AL22,0)</f>
        <v>0</v>
      </c>
      <c r="AQ22" s="35">
        <f t="shared" ref="AQ22:AQ34" si="59">IFERROR(X22/$AL22,0)</f>
        <v>0</v>
      </c>
      <c r="AR22" s="35">
        <f t="shared" ref="AR22:AR34" si="60">IFERROR(Y22/$AL22,0)</f>
        <v>0</v>
      </c>
      <c r="AS22" s="35">
        <f t="shared" ref="AS22:AS34" si="61">IFERROR(Z22/$AL22,0)</f>
        <v>0</v>
      </c>
      <c r="AX22" s="14">
        <f>$J$206</f>
        <v>6.0000000000000001E-3</v>
      </c>
      <c r="AY22" s="14">
        <f>$L$206</f>
        <v>1.4999999999999999E-2</v>
      </c>
      <c r="AZ22" s="14">
        <f>$G$206</f>
        <v>5.5E-2</v>
      </c>
      <c r="BA22" s="14">
        <f t="shared" ref="BA22:BA53" si="62">IFERROR((L22-AX22)+AY22,0)</f>
        <v>0</v>
      </c>
      <c r="BE22" t="str">
        <f t="shared" ref="BE22:BE53" si="63">IF(OR(A22="Yes",AND(C22&lt;&gt;$C$178,C22&lt;&gt;$C$179)),"N/A",IF(AND(OR(C22=$C$178,C22=$C$179),G22=0),"Unen","Mort"))</f>
        <v>N/A</v>
      </c>
      <c r="BF22" s="14">
        <f>IF(A22="Yes",0,I22)</f>
        <v>0</v>
      </c>
      <c r="BG22" s="14">
        <f>IF(A22="Yes",0,M22)</f>
        <v>0</v>
      </c>
    </row>
    <row r="23" spans="1:71" ht="14.7" outlineLevel="1" thickBot="1">
      <c r="B23" s="29">
        <v>2</v>
      </c>
      <c r="C23" s="136" t="str">
        <f>IF(ISBLANK('Data Analysis (Client Schedule)'!C11),"",'Data Analysis (Client Schedule)'!C11)</f>
        <v/>
      </c>
      <c r="D23" s="126" t="str">
        <f>IF(ISBLANK('Data Analysis (Client Schedule)'!E11),"",'Data Analysis (Client Schedule)'!E11)</f>
        <v/>
      </c>
      <c r="E23" s="127" t="str">
        <f>IF(ISBLANK('Data Analysis (Client Schedule)'!F11),"",'Data Analysis (Client Schedule)'!F11)</f>
        <v/>
      </c>
      <c r="F23" s="127" t="str">
        <f>IF(ISBLANK('Data Analysis (Client Schedule)'!G11),"",'Data Analysis (Client Schedule)'!G11)</f>
        <v/>
      </c>
      <c r="G23" s="246" t="str">
        <f>IF(ISBLANK('Data Analysis (Client Schedule)'!H11),"",'Data Analysis (Client Schedule)'!H11)</f>
        <v/>
      </c>
      <c r="H23" s="246" t="str">
        <f>IF(ISBLANK('Data Analysis (Client Schedule)'!I11),"",'Data Analysis (Client Schedule)'!I11)</f>
        <v/>
      </c>
      <c r="I23" s="40">
        <f t="shared" ref="I23:I87" si="64">IFERROR(G23/H23,0)</f>
        <v>0</v>
      </c>
      <c r="J23" s="247" t="str">
        <f>IF(ISBLANK('Data Analysis (Client Schedule)'!K11),"",'Data Analysis (Client Schedule)'!K11)</f>
        <v/>
      </c>
      <c r="K23" s="247" t="str">
        <f>IF(ISBLANK('Data Analysis (Client Schedule)'!L11),"",'Data Analysis (Client Schedule)'!L11)</f>
        <v/>
      </c>
      <c r="L23" s="45" t="str">
        <f t="shared" ref="L23:L87" si="65">IFERROR((K23*12)/G23,"")</f>
        <v/>
      </c>
      <c r="M23" s="30">
        <f t="shared" ref="M23:M85" si="66">IFERROR(J23/K23,0)</f>
        <v>0</v>
      </c>
      <c r="N23" s="31" t="str">
        <f t="shared" si="43"/>
        <v/>
      </c>
      <c r="O23" t="s">
        <v>40</v>
      </c>
      <c r="R23" s="145">
        <f t="shared" ca="1" si="44"/>
        <v>5.5E-2</v>
      </c>
      <c r="S23" s="30">
        <v>1.25</v>
      </c>
      <c r="T23" s="146">
        <f t="shared" ca="1" si="45"/>
        <v>0</v>
      </c>
      <c r="V23" s="33">
        <f t="shared" si="46"/>
        <v>0</v>
      </c>
      <c r="W23" s="33">
        <f t="shared" si="47"/>
        <v>0</v>
      </c>
      <c r="X23" s="33">
        <f t="shared" si="48"/>
        <v>0</v>
      </c>
      <c r="Y23" s="33">
        <f t="shared" si="48"/>
        <v>0</v>
      </c>
      <c r="Z23" s="33">
        <f t="shared" si="48"/>
        <v>0</v>
      </c>
      <c r="AA23" s="124"/>
      <c r="AB23" s="41">
        <f t="shared" ca="1" si="49"/>
        <v>0</v>
      </c>
      <c r="AC23" s="42">
        <f t="shared" ca="1" si="50"/>
        <v>0</v>
      </c>
      <c r="AD23" s="43">
        <f t="shared" ca="1" si="51"/>
        <v>0</v>
      </c>
      <c r="AE23" s="43">
        <f t="shared" ca="1" si="52"/>
        <v>0</v>
      </c>
      <c r="AF23" s="43">
        <f t="shared" ca="1" si="53"/>
        <v>0</v>
      </c>
      <c r="AG23" s="44">
        <f t="shared" ca="1" si="54"/>
        <v>0</v>
      </c>
      <c r="AJ23" s="38">
        <f t="shared" ref="AJ23:AJ86" si="67">BA23</f>
        <v>0</v>
      </c>
      <c r="AK23" s="30">
        <v>1.25</v>
      </c>
      <c r="AL23" s="32">
        <f t="shared" si="55"/>
        <v>0</v>
      </c>
      <c r="AN23" s="34">
        <f t="shared" si="56"/>
        <v>0</v>
      </c>
      <c r="AO23" s="35">
        <f t="shared" si="57"/>
        <v>0</v>
      </c>
      <c r="AP23" s="35">
        <f t="shared" si="58"/>
        <v>0</v>
      </c>
      <c r="AQ23" s="35">
        <f t="shared" si="59"/>
        <v>0</v>
      </c>
      <c r="AR23" s="35">
        <f t="shared" si="60"/>
        <v>0</v>
      </c>
      <c r="AS23" s="35">
        <f t="shared" si="61"/>
        <v>0</v>
      </c>
      <c r="AX23" s="14">
        <f t="shared" ref="AX23:AX86" si="68">$J$206</f>
        <v>6.0000000000000001E-3</v>
      </c>
      <c r="AY23" s="14">
        <f t="shared" ref="AY23:AY86" si="69">$L$206</f>
        <v>1.4999999999999999E-2</v>
      </c>
      <c r="AZ23" s="14">
        <f t="shared" ref="AZ23:AZ86" si="70">$G$206</f>
        <v>5.5E-2</v>
      </c>
      <c r="BA23" s="14">
        <f t="shared" si="62"/>
        <v>0</v>
      </c>
      <c r="BE23" t="str">
        <f t="shared" si="63"/>
        <v>N/A</v>
      </c>
      <c r="BF23" s="14">
        <f t="shared" ref="BF23:BF86" si="71">IF(A23="Yes",0,I23)</f>
        <v>0</v>
      </c>
      <c r="BG23" s="14">
        <f t="shared" ref="BG23:BG86" si="72">IF(A23="Yes",0,M23)</f>
        <v>0</v>
      </c>
    </row>
    <row r="24" spans="1:71" ht="14.7" outlineLevel="1" thickBot="1">
      <c r="B24" s="29">
        <v>3</v>
      </c>
      <c r="C24" s="136" t="str">
        <f>IF(ISBLANK('Data Analysis (Client Schedule)'!C12),"",'Data Analysis (Client Schedule)'!C12)</f>
        <v/>
      </c>
      <c r="D24" s="126" t="str">
        <f>IF(ISBLANK('Data Analysis (Client Schedule)'!E12),"",'Data Analysis (Client Schedule)'!E12)</f>
        <v/>
      </c>
      <c r="E24" s="127" t="str">
        <f>IF(ISBLANK('Data Analysis (Client Schedule)'!F12),"",'Data Analysis (Client Schedule)'!F12)</f>
        <v/>
      </c>
      <c r="F24" s="127" t="str">
        <f>IF(ISBLANK('Data Analysis (Client Schedule)'!G12),"",'Data Analysis (Client Schedule)'!G12)</f>
        <v/>
      </c>
      <c r="G24" s="246" t="str">
        <f>IF(ISBLANK('Data Analysis (Client Schedule)'!H12),"",'Data Analysis (Client Schedule)'!H12)</f>
        <v/>
      </c>
      <c r="H24" s="246" t="str">
        <f>IF(ISBLANK('Data Analysis (Client Schedule)'!I12),"",'Data Analysis (Client Schedule)'!I12)</f>
        <v/>
      </c>
      <c r="I24" s="40">
        <f t="shared" si="64"/>
        <v>0</v>
      </c>
      <c r="J24" s="247" t="str">
        <f>IF(ISBLANK('Data Analysis (Client Schedule)'!K12),"",'Data Analysis (Client Schedule)'!K12)</f>
        <v/>
      </c>
      <c r="K24" s="247" t="str">
        <f>IF(ISBLANK('Data Analysis (Client Schedule)'!L12),"",'Data Analysis (Client Schedule)'!L12)</f>
        <v/>
      </c>
      <c r="L24" s="45" t="str">
        <f t="shared" si="65"/>
        <v/>
      </c>
      <c r="M24" s="30">
        <f t="shared" si="66"/>
        <v>0</v>
      </c>
      <c r="N24" s="31" t="str">
        <f t="shared" si="43"/>
        <v/>
      </c>
      <c r="O24" t="s">
        <v>40</v>
      </c>
      <c r="R24" s="145">
        <f t="shared" ca="1" si="44"/>
        <v>5.5E-2</v>
      </c>
      <c r="S24" s="30">
        <v>1.25</v>
      </c>
      <c r="T24" s="146">
        <f t="shared" ca="1" si="45"/>
        <v>0</v>
      </c>
      <c r="V24" s="33">
        <f t="shared" si="46"/>
        <v>0</v>
      </c>
      <c r="W24" s="33">
        <f t="shared" si="47"/>
        <v>0</v>
      </c>
      <c r="X24" s="33">
        <f t="shared" si="48"/>
        <v>0</v>
      </c>
      <c r="Y24" s="33">
        <f t="shared" si="48"/>
        <v>0</v>
      </c>
      <c r="Z24" s="33">
        <f t="shared" si="48"/>
        <v>0</v>
      </c>
      <c r="AA24" s="124"/>
      <c r="AB24" s="41">
        <f t="shared" ca="1" si="49"/>
        <v>0</v>
      </c>
      <c r="AC24" s="42">
        <f t="shared" ca="1" si="50"/>
        <v>0</v>
      </c>
      <c r="AD24" s="43">
        <f t="shared" ca="1" si="51"/>
        <v>0</v>
      </c>
      <c r="AE24" s="43">
        <f t="shared" ca="1" si="52"/>
        <v>0</v>
      </c>
      <c r="AF24" s="43">
        <f t="shared" ca="1" si="53"/>
        <v>0</v>
      </c>
      <c r="AG24" s="44">
        <f t="shared" ca="1" si="54"/>
        <v>0</v>
      </c>
      <c r="AJ24" s="38">
        <f t="shared" si="67"/>
        <v>0</v>
      </c>
      <c r="AK24" s="30">
        <v>1.25</v>
      </c>
      <c r="AL24" s="32">
        <f t="shared" si="55"/>
        <v>0</v>
      </c>
      <c r="AN24" s="34">
        <f t="shared" si="56"/>
        <v>0</v>
      </c>
      <c r="AO24" s="35">
        <f t="shared" si="57"/>
        <v>0</v>
      </c>
      <c r="AP24" s="35">
        <f t="shared" si="58"/>
        <v>0</v>
      </c>
      <c r="AQ24" s="35">
        <f t="shared" si="59"/>
        <v>0</v>
      </c>
      <c r="AR24" s="35">
        <f t="shared" si="60"/>
        <v>0</v>
      </c>
      <c r="AS24" s="35">
        <f t="shared" si="61"/>
        <v>0</v>
      </c>
      <c r="AX24" s="14">
        <f t="shared" si="68"/>
        <v>6.0000000000000001E-3</v>
      </c>
      <c r="AY24" s="14">
        <f t="shared" si="69"/>
        <v>1.4999999999999999E-2</v>
      </c>
      <c r="AZ24" s="14">
        <f t="shared" si="70"/>
        <v>5.5E-2</v>
      </c>
      <c r="BA24" s="14">
        <f t="shared" si="62"/>
        <v>0</v>
      </c>
      <c r="BE24" t="str">
        <f t="shared" si="63"/>
        <v>N/A</v>
      </c>
      <c r="BF24" s="14">
        <f t="shared" si="71"/>
        <v>0</v>
      </c>
      <c r="BG24" s="14">
        <f t="shared" si="72"/>
        <v>0</v>
      </c>
    </row>
    <row r="25" spans="1:71" ht="14.7" outlineLevel="1" thickBot="1">
      <c r="B25" s="29">
        <v>4</v>
      </c>
      <c r="C25" s="136" t="str">
        <f>IF(ISBLANK('Data Analysis (Client Schedule)'!C13),"",'Data Analysis (Client Schedule)'!C13)</f>
        <v/>
      </c>
      <c r="D25" s="126" t="str">
        <f>IF(ISBLANK('Data Analysis (Client Schedule)'!E13),"",'Data Analysis (Client Schedule)'!E13)</f>
        <v/>
      </c>
      <c r="E25" s="127" t="str">
        <f>IF(ISBLANK('Data Analysis (Client Schedule)'!F13),"",'Data Analysis (Client Schedule)'!F13)</f>
        <v/>
      </c>
      <c r="F25" s="127" t="str">
        <f>IF(ISBLANK('Data Analysis (Client Schedule)'!G13),"",'Data Analysis (Client Schedule)'!G13)</f>
        <v/>
      </c>
      <c r="G25" s="246" t="str">
        <f>IF(ISBLANK('Data Analysis (Client Schedule)'!H13),"",'Data Analysis (Client Schedule)'!H13)</f>
        <v/>
      </c>
      <c r="H25" s="246" t="str">
        <f>IF(ISBLANK('Data Analysis (Client Schedule)'!I13),"",'Data Analysis (Client Schedule)'!I13)</f>
        <v/>
      </c>
      <c r="I25" s="40">
        <f t="shared" si="64"/>
        <v>0</v>
      </c>
      <c r="J25" s="247" t="str">
        <f>IF(ISBLANK('Data Analysis (Client Schedule)'!K13),"",'Data Analysis (Client Schedule)'!K13)</f>
        <v/>
      </c>
      <c r="K25" s="247" t="str">
        <f>IF(ISBLANK('Data Analysis (Client Schedule)'!L13),"",'Data Analysis (Client Schedule)'!L13)</f>
        <v/>
      </c>
      <c r="L25" s="45" t="str">
        <f t="shared" si="65"/>
        <v/>
      </c>
      <c r="M25" s="30">
        <f t="shared" si="66"/>
        <v>0</v>
      </c>
      <c r="N25" s="31" t="str">
        <f t="shared" si="43"/>
        <v/>
      </c>
      <c r="O25" t="s">
        <v>40</v>
      </c>
      <c r="R25" s="145">
        <f t="shared" ca="1" si="44"/>
        <v>5.5E-2</v>
      </c>
      <c r="S25" s="30">
        <v>1.25</v>
      </c>
      <c r="T25" s="146">
        <f t="shared" ca="1" si="45"/>
        <v>0</v>
      </c>
      <c r="V25" s="33">
        <f t="shared" si="46"/>
        <v>0</v>
      </c>
      <c r="W25" s="33">
        <f t="shared" si="47"/>
        <v>0</v>
      </c>
      <c r="X25" s="33">
        <f t="shared" si="48"/>
        <v>0</v>
      </c>
      <c r="Y25" s="33">
        <f t="shared" si="48"/>
        <v>0</v>
      </c>
      <c r="Z25" s="33">
        <f t="shared" si="48"/>
        <v>0</v>
      </c>
      <c r="AA25" s="124"/>
      <c r="AB25" s="41">
        <f t="shared" ca="1" si="49"/>
        <v>0</v>
      </c>
      <c r="AC25" s="42">
        <f t="shared" ca="1" si="50"/>
        <v>0</v>
      </c>
      <c r="AD25" s="43">
        <f t="shared" ca="1" si="51"/>
        <v>0</v>
      </c>
      <c r="AE25" s="43">
        <f t="shared" ca="1" si="52"/>
        <v>0</v>
      </c>
      <c r="AF25" s="43">
        <f t="shared" ca="1" si="53"/>
        <v>0</v>
      </c>
      <c r="AG25" s="44">
        <f t="shared" ca="1" si="54"/>
        <v>0</v>
      </c>
      <c r="AJ25" s="38">
        <f t="shared" si="67"/>
        <v>0</v>
      </c>
      <c r="AK25" s="30">
        <v>1.25</v>
      </c>
      <c r="AL25" s="32">
        <f t="shared" si="55"/>
        <v>0</v>
      </c>
      <c r="AN25" s="34">
        <f t="shared" si="56"/>
        <v>0</v>
      </c>
      <c r="AO25" s="35">
        <f t="shared" si="57"/>
        <v>0</v>
      </c>
      <c r="AP25" s="35">
        <f t="shared" si="58"/>
        <v>0</v>
      </c>
      <c r="AQ25" s="35">
        <f t="shared" si="59"/>
        <v>0</v>
      </c>
      <c r="AR25" s="35">
        <f t="shared" si="60"/>
        <v>0</v>
      </c>
      <c r="AS25" s="35">
        <f t="shared" si="61"/>
        <v>0</v>
      </c>
      <c r="AX25" s="14">
        <f t="shared" si="68"/>
        <v>6.0000000000000001E-3</v>
      </c>
      <c r="AY25" s="14">
        <f t="shared" si="69"/>
        <v>1.4999999999999999E-2</v>
      </c>
      <c r="AZ25" s="14">
        <f t="shared" si="70"/>
        <v>5.5E-2</v>
      </c>
      <c r="BA25" s="14">
        <f t="shared" si="62"/>
        <v>0</v>
      </c>
      <c r="BE25" t="str">
        <f t="shared" si="63"/>
        <v>N/A</v>
      </c>
      <c r="BF25" s="14">
        <f t="shared" si="71"/>
        <v>0</v>
      </c>
      <c r="BG25" s="14">
        <f t="shared" si="72"/>
        <v>0</v>
      </c>
    </row>
    <row r="26" spans="1:71" ht="14.7" outlineLevel="1" thickBot="1">
      <c r="B26" s="29">
        <v>5</v>
      </c>
      <c r="C26" s="136" t="str">
        <f>IF(ISBLANK('Data Analysis (Client Schedule)'!C14),"",'Data Analysis (Client Schedule)'!C14)</f>
        <v/>
      </c>
      <c r="D26" s="126" t="str">
        <f>IF(ISBLANK('Data Analysis (Client Schedule)'!E14),"",'Data Analysis (Client Schedule)'!E14)</f>
        <v/>
      </c>
      <c r="E26" s="127" t="str">
        <f>IF(ISBLANK('Data Analysis (Client Schedule)'!F14),"",'Data Analysis (Client Schedule)'!F14)</f>
        <v/>
      </c>
      <c r="F26" s="127" t="str">
        <f>IF(ISBLANK('Data Analysis (Client Schedule)'!G14),"",'Data Analysis (Client Schedule)'!G14)</f>
        <v/>
      </c>
      <c r="G26" s="246" t="str">
        <f>IF(ISBLANK('Data Analysis (Client Schedule)'!H14),"",'Data Analysis (Client Schedule)'!H14)</f>
        <v/>
      </c>
      <c r="H26" s="246" t="str">
        <f>IF(ISBLANK('Data Analysis (Client Schedule)'!I14),"",'Data Analysis (Client Schedule)'!I14)</f>
        <v/>
      </c>
      <c r="I26" s="40">
        <f t="shared" si="64"/>
        <v>0</v>
      </c>
      <c r="J26" s="247" t="str">
        <f>IF(ISBLANK('Data Analysis (Client Schedule)'!K14),"",'Data Analysis (Client Schedule)'!K14)</f>
        <v/>
      </c>
      <c r="K26" s="247" t="str">
        <f>IF(ISBLANK('Data Analysis (Client Schedule)'!L14),"",'Data Analysis (Client Schedule)'!L14)</f>
        <v/>
      </c>
      <c r="L26" s="45" t="str">
        <f t="shared" si="65"/>
        <v/>
      </c>
      <c r="M26" s="30">
        <f t="shared" si="66"/>
        <v>0</v>
      </c>
      <c r="N26" s="31" t="str">
        <f t="shared" si="43"/>
        <v/>
      </c>
      <c r="O26" t="s">
        <v>40</v>
      </c>
      <c r="R26" s="145">
        <f t="shared" ca="1" si="44"/>
        <v>5.5E-2</v>
      </c>
      <c r="S26" s="30">
        <v>1.25</v>
      </c>
      <c r="T26" s="146">
        <f t="shared" ca="1" si="45"/>
        <v>0</v>
      </c>
      <c r="V26" s="33">
        <f t="shared" si="46"/>
        <v>0</v>
      </c>
      <c r="W26" s="33">
        <f t="shared" si="47"/>
        <v>0</v>
      </c>
      <c r="X26" s="33">
        <f t="shared" si="48"/>
        <v>0</v>
      </c>
      <c r="Y26" s="33">
        <f t="shared" si="48"/>
        <v>0</v>
      </c>
      <c r="Z26" s="33">
        <f t="shared" si="48"/>
        <v>0</v>
      </c>
      <c r="AA26" s="124"/>
      <c r="AB26" s="41">
        <f t="shared" ca="1" si="49"/>
        <v>0</v>
      </c>
      <c r="AC26" s="42">
        <f t="shared" ca="1" si="50"/>
        <v>0</v>
      </c>
      <c r="AD26" s="43">
        <f t="shared" ca="1" si="51"/>
        <v>0</v>
      </c>
      <c r="AE26" s="43">
        <f t="shared" ca="1" si="52"/>
        <v>0</v>
      </c>
      <c r="AF26" s="43">
        <f t="shared" ca="1" si="53"/>
        <v>0</v>
      </c>
      <c r="AG26" s="44">
        <f t="shared" ca="1" si="54"/>
        <v>0</v>
      </c>
      <c r="AJ26" s="38">
        <f t="shared" si="67"/>
        <v>0</v>
      </c>
      <c r="AK26" s="30">
        <v>1.25</v>
      </c>
      <c r="AL26" s="32">
        <f t="shared" si="55"/>
        <v>0</v>
      </c>
      <c r="AN26" s="34">
        <f t="shared" si="56"/>
        <v>0</v>
      </c>
      <c r="AO26" s="35">
        <f t="shared" si="57"/>
        <v>0</v>
      </c>
      <c r="AP26" s="35">
        <f t="shared" si="58"/>
        <v>0</v>
      </c>
      <c r="AQ26" s="35">
        <f t="shared" si="59"/>
        <v>0</v>
      </c>
      <c r="AR26" s="35">
        <f t="shared" si="60"/>
        <v>0</v>
      </c>
      <c r="AS26" s="35">
        <f t="shared" si="61"/>
        <v>0</v>
      </c>
      <c r="AX26" s="14">
        <f t="shared" si="68"/>
        <v>6.0000000000000001E-3</v>
      </c>
      <c r="AY26" s="14">
        <f t="shared" si="69"/>
        <v>1.4999999999999999E-2</v>
      </c>
      <c r="AZ26" s="14">
        <f t="shared" si="70"/>
        <v>5.5E-2</v>
      </c>
      <c r="BA26" s="14">
        <f t="shared" si="62"/>
        <v>0</v>
      </c>
      <c r="BE26" t="str">
        <f t="shared" si="63"/>
        <v>N/A</v>
      </c>
      <c r="BF26" s="14">
        <f t="shared" si="71"/>
        <v>0</v>
      </c>
      <c r="BG26" s="14">
        <f t="shared" si="72"/>
        <v>0</v>
      </c>
    </row>
    <row r="27" spans="1:71" ht="14.7" outlineLevel="1" thickBot="1">
      <c r="B27" s="29">
        <v>6</v>
      </c>
      <c r="C27" s="136" t="str">
        <f>IF(ISBLANK('Data Analysis (Client Schedule)'!C15),"",'Data Analysis (Client Schedule)'!C15)</f>
        <v/>
      </c>
      <c r="D27" s="126" t="str">
        <f>IF(ISBLANK('Data Analysis (Client Schedule)'!E15),"",'Data Analysis (Client Schedule)'!E15)</f>
        <v/>
      </c>
      <c r="E27" s="127" t="str">
        <f>IF(ISBLANK('Data Analysis (Client Schedule)'!F15),"",'Data Analysis (Client Schedule)'!F15)</f>
        <v/>
      </c>
      <c r="F27" s="127" t="str">
        <f>IF(ISBLANK('Data Analysis (Client Schedule)'!G15),"",'Data Analysis (Client Schedule)'!G15)</f>
        <v/>
      </c>
      <c r="G27" s="246" t="str">
        <f>IF(ISBLANK('Data Analysis (Client Schedule)'!H15),"",'Data Analysis (Client Schedule)'!H15)</f>
        <v/>
      </c>
      <c r="H27" s="246" t="str">
        <f>IF(ISBLANK('Data Analysis (Client Schedule)'!I15),"",'Data Analysis (Client Schedule)'!I15)</f>
        <v/>
      </c>
      <c r="I27" s="40">
        <f t="shared" si="64"/>
        <v>0</v>
      </c>
      <c r="J27" s="247" t="str">
        <f>IF(ISBLANK('Data Analysis (Client Schedule)'!K15),"",'Data Analysis (Client Schedule)'!K15)</f>
        <v/>
      </c>
      <c r="K27" s="247" t="str">
        <f>IF(ISBLANK('Data Analysis (Client Schedule)'!L15),"",'Data Analysis (Client Schedule)'!L15)</f>
        <v/>
      </c>
      <c r="L27" s="45" t="str">
        <f t="shared" si="65"/>
        <v/>
      </c>
      <c r="M27" s="30">
        <f t="shared" si="66"/>
        <v>0</v>
      </c>
      <c r="N27" s="31" t="str">
        <f t="shared" si="43"/>
        <v/>
      </c>
      <c r="O27" t="s">
        <v>40</v>
      </c>
      <c r="R27" s="145">
        <f t="shared" ca="1" si="44"/>
        <v>5.5E-2</v>
      </c>
      <c r="S27" s="30">
        <v>1.25</v>
      </c>
      <c r="T27" s="146">
        <f t="shared" ca="1" si="45"/>
        <v>0</v>
      </c>
      <c r="V27" s="33">
        <f t="shared" si="46"/>
        <v>0</v>
      </c>
      <c r="W27" s="33">
        <f t="shared" si="47"/>
        <v>0</v>
      </c>
      <c r="X27" s="33">
        <f t="shared" si="48"/>
        <v>0</v>
      </c>
      <c r="Y27" s="33">
        <f t="shared" si="48"/>
        <v>0</v>
      </c>
      <c r="Z27" s="33">
        <f t="shared" si="48"/>
        <v>0</v>
      </c>
      <c r="AA27" s="124"/>
      <c r="AB27" s="41">
        <f t="shared" ca="1" si="49"/>
        <v>0</v>
      </c>
      <c r="AC27" s="42">
        <f t="shared" ca="1" si="50"/>
        <v>0</v>
      </c>
      <c r="AD27" s="43">
        <f t="shared" ca="1" si="51"/>
        <v>0</v>
      </c>
      <c r="AE27" s="43">
        <f t="shared" ca="1" si="52"/>
        <v>0</v>
      </c>
      <c r="AF27" s="43">
        <f t="shared" ca="1" si="53"/>
        <v>0</v>
      </c>
      <c r="AG27" s="44">
        <f t="shared" ca="1" si="54"/>
        <v>0</v>
      </c>
      <c r="AJ27" s="38">
        <f t="shared" si="67"/>
        <v>0</v>
      </c>
      <c r="AK27" s="30">
        <v>1.25</v>
      </c>
      <c r="AL27" s="32">
        <f t="shared" si="55"/>
        <v>0</v>
      </c>
      <c r="AN27" s="34">
        <f t="shared" si="56"/>
        <v>0</v>
      </c>
      <c r="AO27" s="35">
        <f t="shared" si="57"/>
        <v>0</v>
      </c>
      <c r="AP27" s="35">
        <f t="shared" si="58"/>
        <v>0</v>
      </c>
      <c r="AQ27" s="35">
        <f t="shared" si="59"/>
        <v>0</v>
      </c>
      <c r="AR27" s="35">
        <f t="shared" si="60"/>
        <v>0</v>
      </c>
      <c r="AS27" s="35">
        <f t="shared" si="61"/>
        <v>0</v>
      </c>
      <c r="AX27" s="14">
        <f t="shared" si="68"/>
        <v>6.0000000000000001E-3</v>
      </c>
      <c r="AY27" s="14">
        <f t="shared" si="69"/>
        <v>1.4999999999999999E-2</v>
      </c>
      <c r="AZ27" s="14">
        <f t="shared" si="70"/>
        <v>5.5E-2</v>
      </c>
      <c r="BA27" s="14">
        <f t="shared" si="62"/>
        <v>0</v>
      </c>
      <c r="BE27" t="str">
        <f t="shared" si="63"/>
        <v>N/A</v>
      </c>
      <c r="BF27" s="14">
        <f t="shared" si="71"/>
        <v>0</v>
      </c>
      <c r="BG27" s="14">
        <f t="shared" si="72"/>
        <v>0</v>
      </c>
    </row>
    <row r="28" spans="1:71" ht="14.7" outlineLevel="1" thickBot="1">
      <c r="B28" s="29">
        <v>7</v>
      </c>
      <c r="C28" s="136" t="str">
        <f>IF(ISBLANK('Data Analysis (Client Schedule)'!C16),"",'Data Analysis (Client Schedule)'!C16)</f>
        <v/>
      </c>
      <c r="D28" s="126" t="str">
        <f>IF(ISBLANK('Data Analysis (Client Schedule)'!E16),"",'Data Analysis (Client Schedule)'!E16)</f>
        <v/>
      </c>
      <c r="E28" s="127" t="str">
        <f>IF(ISBLANK('Data Analysis (Client Schedule)'!F16),"",'Data Analysis (Client Schedule)'!F16)</f>
        <v/>
      </c>
      <c r="F28" s="127" t="str">
        <f>IF(ISBLANK('Data Analysis (Client Schedule)'!G16),"",'Data Analysis (Client Schedule)'!G16)</f>
        <v/>
      </c>
      <c r="G28" s="246" t="str">
        <f>IF(ISBLANK('Data Analysis (Client Schedule)'!H16),"",'Data Analysis (Client Schedule)'!H16)</f>
        <v/>
      </c>
      <c r="H28" s="246" t="str">
        <f>IF(ISBLANK('Data Analysis (Client Schedule)'!I16),"",'Data Analysis (Client Schedule)'!I16)</f>
        <v/>
      </c>
      <c r="I28" s="40">
        <f t="shared" si="64"/>
        <v>0</v>
      </c>
      <c r="J28" s="247" t="str">
        <f>IF(ISBLANK('Data Analysis (Client Schedule)'!K16),"",'Data Analysis (Client Schedule)'!K16)</f>
        <v/>
      </c>
      <c r="K28" s="247" t="str">
        <f>IF(ISBLANK('Data Analysis (Client Schedule)'!L16),"",'Data Analysis (Client Schedule)'!L16)</f>
        <v/>
      </c>
      <c r="L28" s="45" t="str">
        <f t="shared" si="65"/>
        <v/>
      </c>
      <c r="M28" s="30">
        <f t="shared" si="66"/>
        <v>0</v>
      </c>
      <c r="N28" s="31" t="str">
        <f t="shared" si="43"/>
        <v/>
      </c>
      <c r="O28" t="s">
        <v>40</v>
      </c>
      <c r="R28" s="145">
        <f t="shared" ca="1" si="44"/>
        <v>5.5E-2</v>
      </c>
      <c r="S28" s="30">
        <v>1.25</v>
      </c>
      <c r="T28" s="146">
        <f t="shared" ca="1" si="45"/>
        <v>0</v>
      </c>
      <c r="V28" s="33">
        <f t="shared" si="46"/>
        <v>0</v>
      </c>
      <c r="W28" s="33">
        <f t="shared" si="47"/>
        <v>0</v>
      </c>
      <c r="X28" s="33">
        <f t="shared" si="48"/>
        <v>0</v>
      </c>
      <c r="Y28" s="33">
        <f t="shared" si="48"/>
        <v>0</v>
      </c>
      <c r="Z28" s="33">
        <f t="shared" si="48"/>
        <v>0</v>
      </c>
      <c r="AA28" s="124"/>
      <c r="AB28" s="41">
        <f t="shared" ca="1" si="49"/>
        <v>0</v>
      </c>
      <c r="AC28" s="42">
        <f t="shared" ca="1" si="50"/>
        <v>0</v>
      </c>
      <c r="AD28" s="43">
        <f t="shared" ca="1" si="51"/>
        <v>0</v>
      </c>
      <c r="AE28" s="43">
        <f t="shared" ca="1" si="52"/>
        <v>0</v>
      </c>
      <c r="AF28" s="43">
        <f t="shared" ca="1" si="53"/>
        <v>0</v>
      </c>
      <c r="AG28" s="44">
        <f t="shared" ca="1" si="54"/>
        <v>0</v>
      </c>
      <c r="AJ28" s="38">
        <f t="shared" si="67"/>
        <v>0</v>
      </c>
      <c r="AK28" s="30">
        <v>1.25</v>
      </c>
      <c r="AL28" s="32">
        <f t="shared" si="55"/>
        <v>0</v>
      </c>
      <c r="AN28" s="34">
        <f t="shared" si="56"/>
        <v>0</v>
      </c>
      <c r="AO28" s="35">
        <f t="shared" si="57"/>
        <v>0</v>
      </c>
      <c r="AP28" s="35">
        <f t="shared" si="58"/>
        <v>0</v>
      </c>
      <c r="AQ28" s="35">
        <f t="shared" si="59"/>
        <v>0</v>
      </c>
      <c r="AR28" s="35">
        <f t="shared" si="60"/>
        <v>0</v>
      </c>
      <c r="AS28" s="35">
        <f t="shared" si="61"/>
        <v>0</v>
      </c>
      <c r="AX28" s="14">
        <f t="shared" si="68"/>
        <v>6.0000000000000001E-3</v>
      </c>
      <c r="AY28" s="14">
        <f t="shared" si="69"/>
        <v>1.4999999999999999E-2</v>
      </c>
      <c r="AZ28" s="14">
        <f t="shared" si="70"/>
        <v>5.5E-2</v>
      </c>
      <c r="BA28" s="14">
        <f t="shared" si="62"/>
        <v>0</v>
      </c>
      <c r="BE28" t="str">
        <f t="shared" si="63"/>
        <v>N/A</v>
      </c>
      <c r="BF28" s="14">
        <f t="shared" si="71"/>
        <v>0</v>
      </c>
      <c r="BG28" s="14">
        <f t="shared" si="72"/>
        <v>0</v>
      </c>
    </row>
    <row r="29" spans="1:71" ht="14.7" outlineLevel="1" thickBot="1">
      <c r="B29" s="29">
        <v>8</v>
      </c>
      <c r="C29" s="136" t="str">
        <f>IF(ISBLANK('Data Analysis (Client Schedule)'!C17),"",'Data Analysis (Client Schedule)'!C17)</f>
        <v/>
      </c>
      <c r="D29" s="126" t="str">
        <f>IF(ISBLANK('Data Analysis (Client Schedule)'!E17),"",'Data Analysis (Client Schedule)'!E17)</f>
        <v/>
      </c>
      <c r="E29" s="127" t="str">
        <f>IF(ISBLANK('Data Analysis (Client Schedule)'!F17),"",'Data Analysis (Client Schedule)'!F17)</f>
        <v/>
      </c>
      <c r="F29" s="127" t="str">
        <f>IF(ISBLANK('Data Analysis (Client Schedule)'!G17),"",'Data Analysis (Client Schedule)'!G17)</f>
        <v/>
      </c>
      <c r="G29" s="246" t="str">
        <f>IF(ISBLANK('Data Analysis (Client Schedule)'!H17),"",'Data Analysis (Client Schedule)'!H17)</f>
        <v/>
      </c>
      <c r="H29" s="246" t="str">
        <f>IF(ISBLANK('Data Analysis (Client Schedule)'!I17),"",'Data Analysis (Client Schedule)'!I17)</f>
        <v/>
      </c>
      <c r="I29" s="40">
        <f t="shared" si="64"/>
        <v>0</v>
      </c>
      <c r="J29" s="247" t="str">
        <f>IF(ISBLANK('Data Analysis (Client Schedule)'!K17),"",'Data Analysis (Client Schedule)'!K17)</f>
        <v/>
      </c>
      <c r="K29" s="247" t="str">
        <f>IF(ISBLANK('Data Analysis (Client Schedule)'!L17),"",'Data Analysis (Client Schedule)'!L17)</f>
        <v/>
      </c>
      <c r="L29" s="45" t="str">
        <f t="shared" si="65"/>
        <v/>
      </c>
      <c r="M29" s="30">
        <f>IFERROR(J29/K29,0)</f>
        <v>0</v>
      </c>
      <c r="N29" s="31" t="str">
        <f t="shared" si="43"/>
        <v/>
      </c>
      <c r="O29" t="s">
        <v>40</v>
      </c>
      <c r="R29" s="145">
        <f t="shared" ca="1" si="44"/>
        <v>5.5E-2</v>
      </c>
      <c r="S29" s="30">
        <v>1.25</v>
      </c>
      <c r="T29" s="146">
        <f t="shared" ca="1" si="45"/>
        <v>0</v>
      </c>
      <c r="V29" s="33">
        <f t="shared" si="46"/>
        <v>0</v>
      </c>
      <c r="W29" s="33">
        <f t="shared" si="47"/>
        <v>0</v>
      </c>
      <c r="X29" s="33">
        <f t="shared" si="48"/>
        <v>0</v>
      </c>
      <c r="Y29" s="33">
        <f t="shared" si="48"/>
        <v>0</v>
      </c>
      <c r="Z29" s="33">
        <f t="shared" si="48"/>
        <v>0</v>
      </c>
      <c r="AA29" s="124"/>
      <c r="AB29" s="41">
        <f t="shared" ca="1" si="49"/>
        <v>0</v>
      </c>
      <c r="AC29" s="42">
        <f t="shared" ca="1" si="50"/>
        <v>0</v>
      </c>
      <c r="AD29" s="43">
        <f t="shared" ca="1" si="51"/>
        <v>0</v>
      </c>
      <c r="AE29" s="43">
        <f t="shared" ca="1" si="52"/>
        <v>0</v>
      </c>
      <c r="AF29" s="43">
        <f t="shared" ca="1" si="53"/>
        <v>0</v>
      </c>
      <c r="AG29" s="44">
        <f t="shared" ca="1" si="54"/>
        <v>0</v>
      </c>
      <c r="AJ29" s="38">
        <f t="shared" si="67"/>
        <v>0</v>
      </c>
      <c r="AK29" s="30">
        <v>1.25</v>
      </c>
      <c r="AL29" s="32">
        <f t="shared" si="55"/>
        <v>0</v>
      </c>
      <c r="AN29" s="34">
        <f t="shared" si="56"/>
        <v>0</v>
      </c>
      <c r="AO29" s="35">
        <f t="shared" si="57"/>
        <v>0</v>
      </c>
      <c r="AP29" s="35">
        <f t="shared" si="58"/>
        <v>0</v>
      </c>
      <c r="AQ29" s="35">
        <f t="shared" si="59"/>
        <v>0</v>
      </c>
      <c r="AR29" s="35">
        <f t="shared" si="60"/>
        <v>0</v>
      </c>
      <c r="AS29" s="35">
        <f t="shared" si="61"/>
        <v>0</v>
      </c>
      <c r="AX29" s="14">
        <f t="shared" si="68"/>
        <v>6.0000000000000001E-3</v>
      </c>
      <c r="AY29" s="14">
        <f t="shared" si="69"/>
        <v>1.4999999999999999E-2</v>
      </c>
      <c r="AZ29" s="14">
        <f t="shared" si="70"/>
        <v>5.5E-2</v>
      </c>
      <c r="BA29" s="14">
        <f t="shared" si="62"/>
        <v>0</v>
      </c>
      <c r="BE29" t="str">
        <f t="shared" si="63"/>
        <v>N/A</v>
      </c>
      <c r="BF29" s="14">
        <f t="shared" si="71"/>
        <v>0</v>
      </c>
      <c r="BG29" s="14">
        <f t="shared" si="72"/>
        <v>0</v>
      </c>
    </row>
    <row r="30" spans="1:71" ht="14.7" outlineLevel="1" thickBot="1">
      <c r="B30" s="29">
        <v>9</v>
      </c>
      <c r="C30" s="136" t="str">
        <f>IF(ISBLANK('Data Analysis (Client Schedule)'!C18),"",'Data Analysis (Client Schedule)'!C18)</f>
        <v/>
      </c>
      <c r="D30" s="126" t="str">
        <f>IF(ISBLANK('Data Analysis (Client Schedule)'!E18),"",'Data Analysis (Client Schedule)'!E18)</f>
        <v/>
      </c>
      <c r="E30" s="127" t="str">
        <f>IF(ISBLANK('Data Analysis (Client Schedule)'!F18),"",'Data Analysis (Client Schedule)'!F18)</f>
        <v/>
      </c>
      <c r="F30" s="127" t="str">
        <f>IF(ISBLANK('Data Analysis (Client Schedule)'!G18),"",'Data Analysis (Client Schedule)'!G18)</f>
        <v/>
      </c>
      <c r="G30" s="246" t="str">
        <f>IF(ISBLANK('Data Analysis (Client Schedule)'!H18),"",'Data Analysis (Client Schedule)'!H18)</f>
        <v/>
      </c>
      <c r="H30" s="246" t="str">
        <f>IF(ISBLANK('Data Analysis (Client Schedule)'!I18),"",'Data Analysis (Client Schedule)'!I18)</f>
        <v/>
      </c>
      <c r="I30" s="40">
        <f t="shared" si="64"/>
        <v>0</v>
      </c>
      <c r="J30" s="247" t="str">
        <f>IF(ISBLANK('Data Analysis (Client Schedule)'!K18),"",'Data Analysis (Client Schedule)'!K18)</f>
        <v/>
      </c>
      <c r="K30" s="247" t="str">
        <f>IF(ISBLANK('Data Analysis (Client Schedule)'!L18),"",'Data Analysis (Client Schedule)'!L18)</f>
        <v/>
      </c>
      <c r="L30" s="45" t="str">
        <f t="shared" si="65"/>
        <v/>
      </c>
      <c r="M30" s="30">
        <f t="shared" si="66"/>
        <v>0</v>
      </c>
      <c r="N30" s="31" t="str">
        <f t="shared" si="43"/>
        <v/>
      </c>
      <c r="O30" t="s">
        <v>40</v>
      </c>
      <c r="R30" s="145">
        <f t="shared" ca="1" si="44"/>
        <v>5.5E-2</v>
      </c>
      <c r="S30" s="30">
        <v>1.25</v>
      </c>
      <c r="T30" s="146">
        <f t="shared" ca="1" si="45"/>
        <v>0</v>
      </c>
      <c r="V30" s="33">
        <f t="shared" si="46"/>
        <v>0</v>
      </c>
      <c r="W30" s="33">
        <f t="shared" si="47"/>
        <v>0</v>
      </c>
      <c r="X30" s="33">
        <f t="shared" si="48"/>
        <v>0</v>
      </c>
      <c r="Y30" s="33">
        <f t="shared" si="48"/>
        <v>0</v>
      </c>
      <c r="Z30" s="33">
        <f t="shared" si="48"/>
        <v>0</v>
      </c>
      <c r="AA30" s="124"/>
      <c r="AB30" s="41">
        <f t="shared" ca="1" si="49"/>
        <v>0</v>
      </c>
      <c r="AC30" s="42">
        <f t="shared" ca="1" si="50"/>
        <v>0</v>
      </c>
      <c r="AD30" s="43">
        <f t="shared" ca="1" si="51"/>
        <v>0</v>
      </c>
      <c r="AE30" s="43">
        <f t="shared" ca="1" si="52"/>
        <v>0</v>
      </c>
      <c r="AF30" s="43">
        <f t="shared" ca="1" si="53"/>
        <v>0</v>
      </c>
      <c r="AG30" s="44">
        <f t="shared" ca="1" si="54"/>
        <v>0</v>
      </c>
      <c r="AJ30" s="38">
        <f t="shared" si="67"/>
        <v>0</v>
      </c>
      <c r="AK30" s="30">
        <v>1.25</v>
      </c>
      <c r="AL30" s="32">
        <f t="shared" si="55"/>
        <v>0</v>
      </c>
      <c r="AN30" s="34">
        <f t="shared" si="56"/>
        <v>0</v>
      </c>
      <c r="AO30" s="35">
        <f t="shared" si="57"/>
        <v>0</v>
      </c>
      <c r="AP30" s="35">
        <f t="shared" si="58"/>
        <v>0</v>
      </c>
      <c r="AQ30" s="35">
        <f t="shared" si="59"/>
        <v>0</v>
      </c>
      <c r="AR30" s="35">
        <f t="shared" si="60"/>
        <v>0</v>
      </c>
      <c r="AS30" s="35">
        <f t="shared" si="61"/>
        <v>0</v>
      </c>
      <c r="AX30" s="14">
        <f t="shared" si="68"/>
        <v>6.0000000000000001E-3</v>
      </c>
      <c r="AY30" s="14">
        <f t="shared" si="69"/>
        <v>1.4999999999999999E-2</v>
      </c>
      <c r="AZ30" s="14">
        <f t="shared" si="70"/>
        <v>5.5E-2</v>
      </c>
      <c r="BA30" s="14">
        <f t="shared" si="62"/>
        <v>0</v>
      </c>
      <c r="BE30" t="str">
        <f t="shared" si="63"/>
        <v>N/A</v>
      </c>
      <c r="BF30" s="14">
        <f t="shared" si="71"/>
        <v>0</v>
      </c>
      <c r="BG30" s="14">
        <f t="shared" si="72"/>
        <v>0</v>
      </c>
    </row>
    <row r="31" spans="1:71" ht="14.7" outlineLevel="1" thickBot="1">
      <c r="B31" s="29">
        <v>10</v>
      </c>
      <c r="C31" s="136" t="str">
        <f>IF(ISBLANK('Data Analysis (Client Schedule)'!C19),"",'Data Analysis (Client Schedule)'!C19)</f>
        <v/>
      </c>
      <c r="D31" s="126" t="str">
        <f>IF(ISBLANK('Data Analysis (Client Schedule)'!E19),"",'Data Analysis (Client Schedule)'!E19)</f>
        <v/>
      </c>
      <c r="E31" s="127" t="str">
        <f>IF(ISBLANK('Data Analysis (Client Schedule)'!F19),"",'Data Analysis (Client Schedule)'!F19)</f>
        <v/>
      </c>
      <c r="F31" s="127" t="str">
        <f>IF(ISBLANK('Data Analysis (Client Schedule)'!G19),"",'Data Analysis (Client Schedule)'!G19)</f>
        <v/>
      </c>
      <c r="G31" s="246" t="str">
        <f>IF(ISBLANK('Data Analysis (Client Schedule)'!H19),"",'Data Analysis (Client Schedule)'!H19)</f>
        <v/>
      </c>
      <c r="H31" s="246" t="str">
        <f>IF(ISBLANK('Data Analysis (Client Schedule)'!I19),"",'Data Analysis (Client Schedule)'!I19)</f>
        <v/>
      </c>
      <c r="I31" s="40">
        <f t="shared" si="64"/>
        <v>0</v>
      </c>
      <c r="J31" s="247" t="str">
        <f>IF(ISBLANK('Data Analysis (Client Schedule)'!K19),"",'Data Analysis (Client Schedule)'!K19)</f>
        <v/>
      </c>
      <c r="K31" s="247" t="str">
        <f>IF(ISBLANK('Data Analysis (Client Schedule)'!L19),"",'Data Analysis (Client Schedule)'!L19)</f>
        <v/>
      </c>
      <c r="L31" s="45" t="str">
        <f t="shared" si="65"/>
        <v/>
      </c>
      <c r="M31" s="30">
        <f t="shared" si="66"/>
        <v>0</v>
      </c>
      <c r="N31" s="31" t="str">
        <f t="shared" si="43"/>
        <v/>
      </c>
      <c r="O31" t="s">
        <v>40</v>
      </c>
      <c r="R31" s="145">
        <f t="shared" ca="1" si="44"/>
        <v>5.5E-2</v>
      </c>
      <c r="S31" s="30">
        <v>1.25</v>
      </c>
      <c r="T31" s="146">
        <f t="shared" ca="1" si="45"/>
        <v>0</v>
      </c>
      <c r="V31" s="33">
        <f t="shared" si="46"/>
        <v>0</v>
      </c>
      <c r="W31" s="33">
        <f t="shared" si="47"/>
        <v>0</v>
      </c>
      <c r="X31" s="33">
        <f t="shared" si="48"/>
        <v>0</v>
      </c>
      <c r="Y31" s="33">
        <f t="shared" si="48"/>
        <v>0</v>
      </c>
      <c r="Z31" s="33">
        <f t="shared" si="48"/>
        <v>0</v>
      </c>
      <c r="AA31" s="124"/>
      <c r="AB31" s="41">
        <f t="shared" ca="1" si="49"/>
        <v>0</v>
      </c>
      <c r="AC31" s="42">
        <f t="shared" ca="1" si="50"/>
        <v>0</v>
      </c>
      <c r="AD31" s="43">
        <f t="shared" ca="1" si="51"/>
        <v>0</v>
      </c>
      <c r="AE31" s="43">
        <f t="shared" ca="1" si="52"/>
        <v>0</v>
      </c>
      <c r="AF31" s="43">
        <f t="shared" ca="1" si="53"/>
        <v>0</v>
      </c>
      <c r="AG31" s="44">
        <f t="shared" ca="1" si="54"/>
        <v>0</v>
      </c>
      <c r="AJ31" s="38">
        <f t="shared" si="67"/>
        <v>0</v>
      </c>
      <c r="AK31" s="30">
        <v>1.25</v>
      </c>
      <c r="AL31" s="32">
        <f t="shared" si="55"/>
        <v>0</v>
      </c>
      <c r="AN31" s="34">
        <f t="shared" si="56"/>
        <v>0</v>
      </c>
      <c r="AO31" s="35">
        <f t="shared" si="57"/>
        <v>0</v>
      </c>
      <c r="AP31" s="35">
        <f t="shared" si="58"/>
        <v>0</v>
      </c>
      <c r="AQ31" s="35">
        <f t="shared" si="59"/>
        <v>0</v>
      </c>
      <c r="AR31" s="35">
        <f t="shared" si="60"/>
        <v>0</v>
      </c>
      <c r="AS31" s="35">
        <f t="shared" si="61"/>
        <v>0</v>
      </c>
      <c r="AX31" s="14">
        <f t="shared" si="68"/>
        <v>6.0000000000000001E-3</v>
      </c>
      <c r="AY31" s="14">
        <f t="shared" si="69"/>
        <v>1.4999999999999999E-2</v>
      </c>
      <c r="AZ31" s="14">
        <f t="shared" si="70"/>
        <v>5.5E-2</v>
      </c>
      <c r="BA31" s="14">
        <f t="shared" si="62"/>
        <v>0</v>
      </c>
      <c r="BE31" t="str">
        <f t="shared" si="63"/>
        <v>N/A</v>
      </c>
      <c r="BF31" s="14">
        <f t="shared" si="71"/>
        <v>0</v>
      </c>
      <c r="BG31" s="14">
        <f t="shared" si="72"/>
        <v>0</v>
      </c>
    </row>
    <row r="32" spans="1:71" ht="14.7" outlineLevel="1" thickBot="1">
      <c r="B32" s="29">
        <v>11</v>
      </c>
      <c r="C32" s="136" t="str">
        <f>IF(ISBLANK('Data Analysis (Client Schedule)'!C20),"",'Data Analysis (Client Schedule)'!C20)</f>
        <v/>
      </c>
      <c r="D32" s="126" t="str">
        <f>IF(ISBLANK('Data Analysis (Client Schedule)'!E20),"",'Data Analysis (Client Schedule)'!E20)</f>
        <v/>
      </c>
      <c r="E32" s="127" t="str">
        <f>IF(ISBLANK('Data Analysis (Client Schedule)'!F20),"",'Data Analysis (Client Schedule)'!F20)</f>
        <v/>
      </c>
      <c r="F32" s="127" t="str">
        <f>IF(ISBLANK('Data Analysis (Client Schedule)'!G20),"",'Data Analysis (Client Schedule)'!G20)</f>
        <v/>
      </c>
      <c r="G32" s="246" t="str">
        <f>IF(ISBLANK('Data Analysis (Client Schedule)'!H20),"",'Data Analysis (Client Schedule)'!H20)</f>
        <v/>
      </c>
      <c r="H32" s="246" t="str">
        <f>IF(ISBLANK('Data Analysis (Client Schedule)'!I20),"",'Data Analysis (Client Schedule)'!I20)</f>
        <v/>
      </c>
      <c r="I32" s="40">
        <f t="shared" si="64"/>
        <v>0</v>
      </c>
      <c r="J32" s="247" t="str">
        <f>IF(ISBLANK('Data Analysis (Client Schedule)'!K20),"",'Data Analysis (Client Schedule)'!K20)</f>
        <v/>
      </c>
      <c r="K32" s="247" t="str">
        <f>IF(ISBLANK('Data Analysis (Client Schedule)'!L20),"",'Data Analysis (Client Schedule)'!L20)</f>
        <v/>
      </c>
      <c r="L32" s="45" t="str">
        <f t="shared" si="65"/>
        <v/>
      </c>
      <c r="M32" s="30">
        <f t="shared" si="66"/>
        <v>0</v>
      </c>
      <c r="N32" s="31" t="str">
        <f t="shared" si="43"/>
        <v/>
      </c>
      <c r="O32" t="s">
        <v>40</v>
      </c>
      <c r="R32" s="145">
        <f t="shared" ca="1" si="44"/>
        <v>5.5E-2</v>
      </c>
      <c r="S32" s="30">
        <v>1.25</v>
      </c>
      <c r="T32" s="146">
        <f t="shared" ca="1" si="45"/>
        <v>0</v>
      </c>
      <c r="V32" s="33">
        <f t="shared" si="46"/>
        <v>0</v>
      </c>
      <c r="W32" s="33">
        <f t="shared" si="47"/>
        <v>0</v>
      </c>
      <c r="X32" s="33">
        <f t="shared" si="48"/>
        <v>0</v>
      </c>
      <c r="Y32" s="33">
        <f t="shared" si="48"/>
        <v>0</v>
      </c>
      <c r="Z32" s="33">
        <f t="shared" si="48"/>
        <v>0</v>
      </c>
      <c r="AA32" s="124"/>
      <c r="AB32" s="41">
        <f t="shared" ca="1" si="49"/>
        <v>0</v>
      </c>
      <c r="AC32" s="42">
        <f t="shared" ca="1" si="50"/>
        <v>0</v>
      </c>
      <c r="AD32" s="43">
        <f t="shared" ca="1" si="51"/>
        <v>0</v>
      </c>
      <c r="AE32" s="43">
        <f t="shared" ca="1" si="52"/>
        <v>0</v>
      </c>
      <c r="AF32" s="43">
        <f t="shared" ca="1" si="53"/>
        <v>0</v>
      </c>
      <c r="AG32" s="44">
        <f t="shared" ca="1" si="54"/>
        <v>0</v>
      </c>
      <c r="AJ32" s="38">
        <f t="shared" si="67"/>
        <v>0</v>
      </c>
      <c r="AK32" s="30">
        <v>1.25</v>
      </c>
      <c r="AL32" s="32">
        <f t="shared" si="55"/>
        <v>0</v>
      </c>
      <c r="AN32" s="34">
        <f t="shared" si="56"/>
        <v>0</v>
      </c>
      <c r="AO32" s="35">
        <f t="shared" si="57"/>
        <v>0</v>
      </c>
      <c r="AP32" s="35">
        <f t="shared" si="58"/>
        <v>0</v>
      </c>
      <c r="AQ32" s="35">
        <f t="shared" si="59"/>
        <v>0</v>
      </c>
      <c r="AR32" s="35">
        <f t="shared" si="60"/>
        <v>0</v>
      </c>
      <c r="AS32" s="35">
        <f t="shared" si="61"/>
        <v>0</v>
      </c>
      <c r="AX32" s="14">
        <f t="shared" si="68"/>
        <v>6.0000000000000001E-3</v>
      </c>
      <c r="AY32" s="14">
        <f t="shared" si="69"/>
        <v>1.4999999999999999E-2</v>
      </c>
      <c r="AZ32" s="14">
        <f t="shared" si="70"/>
        <v>5.5E-2</v>
      </c>
      <c r="BA32" s="14">
        <f t="shared" si="62"/>
        <v>0</v>
      </c>
      <c r="BE32" t="str">
        <f t="shared" si="63"/>
        <v>N/A</v>
      </c>
      <c r="BF32" s="14">
        <f t="shared" si="71"/>
        <v>0</v>
      </c>
      <c r="BG32" s="14">
        <f t="shared" si="72"/>
        <v>0</v>
      </c>
    </row>
    <row r="33" spans="2:59" ht="14.7" outlineLevel="1" thickBot="1">
      <c r="B33" s="29">
        <v>12</v>
      </c>
      <c r="C33" s="136" t="str">
        <f>IF(ISBLANK('Data Analysis (Client Schedule)'!C21),"",'Data Analysis (Client Schedule)'!C21)</f>
        <v/>
      </c>
      <c r="D33" s="126" t="str">
        <f>IF(ISBLANK('Data Analysis (Client Schedule)'!E21),"",'Data Analysis (Client Schedule)'!E21)</f>
        <v/>
      </c>
      <c r="E33" s="127" t="str">
        <f>IF(ISBLANK('Data Analysis (Client Schedule)'!F21),"",'Data Analysis (Client Schedule)'!F21)</f>
        <v/>
      </c>
      <c r="F33" s="127" t="str">
        <f>IF(ISBLANK('Data Analysis (Client Schedule)'!G21),"",'Data Analysis (Client Schedule)'!G21)</f>
        <v/>
      </c>
      <c r="G33" s="246" t="str">
        <f>IF(ISBLANK('Data Analysis (Client Schedule)'!H21),"",'Data Analysis (Client Schedule)'!H21)</f>
        <v/>
      </c>
      <c r="H33" s="246" t="str">
        <f>IF(ISBLANK('Data Analysis (Client Schedule)'!I21),"",'Data Analysis (Client Schedule)'!I21)</f>
        <v/>
      </c>
      <c r="I33" s="40">
        <f>IFERROR(G33/H33,0)</f>
        <v>0</v>
      </c>
      <c r="J33" s="247" t="str">
        <f>IF(ISBLANK('Data Analysis (Client Schedule)'!K21),"",'Data Analysis (Client Schedule)'!K21)</f>
        <v/>
      </c>
      <c r="K33" s="247" t="str">
        <f>IF(ISBLANK('Data Analysis (Client Schedule)'!L21),"",'Data Analysis (Client Schedule)'!L21)</f>
        <v/>
      </c>
      <c r="L33" s="45" t="str">
        <f t="shared" si="65"/>
        <v/>
      </c>
      <c r="M33" s="30">
        <f t="shared" si="66"/>
        <v>0</v>
      </c>
      <c r="N33" s="31" t="str">
        <f t="shared" si="43"/>
        <v/>
      </c>
      <c r="O33" t="s">
        <v>40</v>
      </c>
      <c r="R33" s="145">
        <f t="shared" ca="1" si="44"/>
        <v>5.5E-2</v>
      </c>
      <c r="S33" s="30">
        <v>1.25</v>
      </c>
      <c r="T33" s="146">
        <f t="shared" ca="1" si="45"/>
        <v>0</v>
      </c>
      <c r="V33" s="33">
        <f t="shared" si="46"/>
        <v>0</v>
      </c>
      <c r="W33" s="33">
        <f t="shared" si="47"/>
        <v>0</v>
      </c>
      <c r="X33" s="33">
        <f t="shared" si="48"/>
        <v>0</v>
      </c>
      <c r="Y33" s="33">
        <f t="shared" si="48"/>
        <v>0</v>
      </c>
      <c r="Z33" s="33">
        <f t="shared" si="48"/>
        <v>0</v>
      </c>
      <c r="AA33" s="124"/>
      <c r="AB33" s="41">
        <f t="shared" ca="1" si="49"/>
        <v>0</v>
      </c>
      <c r="AC33" s="42">
        <f t="shared" ca="1" si="50"/>
        <v>0</v>
      </c>
      <c r="AD33" s="43">
        <f t="shared" ca="1" si="51"/>
        <v>0</v>
      </c>
      <c r="AE33" s="43">
        <f t="shared" ca="1" si="52"/>
        <v>0</v>
      </c>
      <c r="AF33" s="43">
        <f t="shared" ca="1" si="53"/>
        <v>0</v>
      </c>
      <c r="AG33" s="44">
        <f t="shared" ca="1" si="54"/>
        <v>0</v>
      </c>
      <c r="AJ33" s="38">
        <f t="shared" si="67"/>
        <v>0</v>
      </c>
      <c r="AK33" s="30">
        <v>1.25</v>
      </c>
      <c r="AL33" s="32">
        <f t="shared" si="55"/>
        <v>0</v>
      </c>
      <c r="AN33" s="34">
        <f t="shared" si="56"/>
        <v>0</v>
      </c>
      <c r="AO33" s="35">
        <f t="shared" si="57"/>
        <v>0</v>
      </c>
      <c r="AP33" s="35">
        <f t="shared" si="58"/>
        <v>0</v>
      </c>
      <c r="AQ33" s="35">
        <f t="shared" si="59"/>
        <v>0</v>
      </c>
      <c r="AR33" s="35">
        <f t="shared" si="60"/>
        <v>0</v>
      </c>
      <c r="AS33" s="35">
        <f t="shared" si="61"/>
        <v>0</v>
      </c>
      <c r="AX33" s="14">
        <f t="shared" si="68"/>
        <v>6.0000000000000001E-3</v>
      </c>
      <c r="AY33" s="14">
        <f t="shared" si="69"/>
        <v>1.4999999999999999E-2</v>
      </c>
      <c r="AZ33" s="14">
        <f t="shared" si="70"/>
        <v>5.5E-2</v>
      </c>
      <c r="BA33" s="14">
        <f t="shared" si="62"/>
        <v>0</v>
      </c>
      <c r="BE33" t="str">
        <f t="shared" si="63"/>
        <v>N/A</v>
      </c>
      <c r="BF33" s="14">
        <f t="shared" si="71"/>
        <v>0</v>
      </c>
      <c r="BG33" s="14">
        <f t="shared" si="72"/>
        <v>0</v>
      </c>
    </row>
    <row r="34" spans="2:59" ht="14.7" outlineLevel="1" thickBot="1">
      <c r="B34" s="29">
        <v>13</v>
      </c>
      <c r="C34" s="136" t="str">
        <f>IF(ISBLANK('Data Analysis (Client Schedule)'!C22),"",'Data Analysis (Client Schedule)'!C22)</f>
        <v/>
      </c>
      <c r="D34" s="126" t="str">
        <f>IF(ISBLANK('Data Analysis (Client Schedule)'!E22),"",'Data Analysis (Client Schedule)'!E22)</f>
        <v/>
      </c>
      <c r="E34" s="127" t="str">
        <f>IF(ISBLANK('Data Analysis (Client Schedule)'!F22),"",'Data Analysis (Client Schedule)'!F22)</f>
        <v/>
      </c>
      <c r="F34" s="127" t="str">
        <f>IF(ISBLANK('Data Analysis (Client Schedule)'!G22),"",'Data Analysis (Client Schedule)'!G22)</f>
        <v/>
      </c>
      <c r="G34" s="246" t="str">
        <f>IF(ISBLANK('Data Analysis (Client Schedule)'!H22),"",'Data Analysis (Client Schedule)'!H22)</f>
        <v/>
      </c>
      <c r="H34" s="246" t="str">
        <f>IF(ISBLANK('Data Analysis (Client Schedule)'!I22),"",'Data Analysis (Client Schedule)'!I22)</f>
        <v/>
      </c>
      <c r="I34" s="40">
        <f t="shared" si="64"/>
        <v>0</v>
      </c>
      <c r="J34" s="247" t="str">
        <f>IF(ISBLANK('Data Analysis (Client Schedule)'!K22),"",'Data Analysis (Client Schedule)'!K22)</f>
        <v/>
      </c>
      <c r="K34" s="247" t="str">
        <f>IF(ISBLANK('Data Analysis (Client Schedule)'!L22),"",'Data Analysis (Client Schedule)'!L22)</f>
        <v/>
      </c>
      <c r="L34" s="45" t="str">
        <f t="shared" si="65"/>
        <v/>
      </c>
      <c r="M34" s="30">
        <f t="shared" si="66"/>
        <v>0</v>
      </c>
      <c r="N34" s="31" t="str">
        <f t="shared" si="43"/>
        <v/>
      </c>
      <c r="O34" t="s">
        <v>40</v>
      </c>
      <c r="R34" s="145">
        <f t="shared" ca="1" si="44"/>
        <v>5.5E-2</v>
      </c>
      <c r="S34" s="30">
        <v>1.25</v>
      </c>
      <c r="T34" s="146">
        <f t="shared" ca="1" si="45"/>
        <v>0</v>
      </c>
      <c r="V34" s="33">
        <f t="shared" si="46"/>
        <v>0</v>
      </c>
      <c r="W34" s="33">
        <f t="shared" si="47"/>
        <v>0</v>
      </c>
      <c r="X34" s="33">
        <f t="shared" si="48"/>
        <v>0</v>
      </c>
      <c r="Y34" s="33">
        <f t="shared" si="48"/>
        <v>0</v>
      </c>
      <c r="Z34" s="33">
        <f t="shared" si="48"/>
        <v>0</v>
      </c>
      <c r="AA34" s="124"/>
      <c r="AB34" s="41">
        <f t="shared" ca="1" si="49"/>
        <v>0</v>
      </c>
      <c r="AC34" s="42">
        <f t="shared" ca="1" si="50"/>
        <v>0</v>
      </c>
      <c r="AD34" s="43">
        <f t="shared" ca="1" si="51"/>
        <v>0</v>
      </c>
      <c r="AE34" s="43">
        <f t="shared" ca="1" si="52"/>
        <v>0</v>
      </c>
      <c r="AF34" s="43">
        <f t="shared" ca="1" si="53"/>
        <v>0</v>
      </c>
      <c r="AG34" s="44">
        <f t="shared" ca="1" si="54"/>
        <v>0</v>
      </c>
      <c r="AJ34" s="38">
        <f t="shared" si="67"/>
        <v>0</v>
      </c>
      <c r="AK34" s="30">
        <v>1.25</v>
      </c>
      <c r="AL34" s="32">
        <f t="shared" si="55"/>
        <v>0</v>
      </c>
      <c r="AN34" s="34">
        <f t="shared" si="56"/>
        <v>0</v>
      </c>
      <c r="AO34" s="35">
        <f t="shared" si="57"/>
        <v>0</v>
      </c>
      <c r="AP34" s="35">
        <f t="shared" si="58"/>
        <v>0</v>
      </c>
      <c r="AQ34" s="35">
        <f t="shared" si="59"/>
        <v>0</v>
      </c>
      <c r="AR34" s="35">
        <f t="shared" si="60"/>
        <v>0</v>
      </c>
      <c r="AS34" s="35">
        <f t="shared" si="61"/>
        <v>0</v>
      </c>
      <c r="AX34" s="14">
        <f t="shared" si="68"/>
        <v>6.0000000000000001E-3</v>
      </c>
      <c r="AY34" s="14">
        <f t="shared" si="69"/>
        <v>1.4999999999999999E-2</v>
      </c>
      <c r="AZ34" s="14">
        <f t="shared" si="70"/>
        <v>5.5E-2</v>
      </c>
      <c r="BA34" s="14">
        <f t="shared" si="62"/>
        <v>0</v>
      </c>
      <c r="BE34" t="str">
        <f t="shared" si="63"/>
        <v>N/A</v>
      </c>
      <c r="BF34" s="14">
        <f t="shared" si="71"/>
        <v>0</v>
      </c>
      <c r="BG34" s="14">
        <f t="shared" si="72"/>
        <v>0</v>
      </c>
    </row>
    <row r="35" spans="2:59" ht="14.7" outlineLevel="1" thickBot="1">
      <c r="B35" s="29">
        <v>14</v>
      </c>
      <c r="C35" s="136" t="str">
        <f>IF(ISBLANK('Data Analysis (Client Schedule)'!C23),"",'Data Analysis (Client Schedule)'!C23)</f>
        <v/>
      </c>
      <c r="D35" s="126" t="str">
        <f>IF(ISBLANK('Data Analysis (Client Schedule)'!E23),"",'Data Analysis (Client Schedule)'!E23)</f>
        <v/>
      </c>
      <c r="E35" s="127" t="str">
        <f>IF(ISBLANK('Data Analysis (Client Schedule)'!F23),"",'Data Analysis (Client Schedule)'!F23)</f>
        <v/>
      </c>
      <c r="F35" s="127" t="str">
        <f>IF(ISBLANK('Data Analysis (Client Schedule)'!G23),"",'Data Analysis (Client Schedule)'!G23)</f>
        <v/>
      </c>
      <c r="G35" s="246" t="str">
        <f>IF(ISBLANK('Data Analysis (Client Schedule)'!H23),"",'Data Analysis (Client Schedule)'!H23)</f>
        <v/>
      </c>
      <c r="H35" s="246" t="str">
        <f>IF(ISBLANK('Data Analysis (Client Schedule)'!I23),"",'Data Analysis (Client Schedule)'!I23)</f>
        <v/>
      </c>
      <c r="I35" s="40">
        <f>IFERROR(G35/H35,0)</f>
        <v>0</v>
      </c>
      <c r="J35" s="247" t="str">
        <f>IF(ISBLANK('Data Analysis (Client Schedule)'!K23),"",'Data Analysis (Client Schedule)'!K23)</f>
        <v/>
      </c>
      <c r="K35" s="247" t="str">
        <f>IF(ISBLANK('Data Analysis (Client Schedule)'!L23),"",'Data Analysis (Client Schedule)'!L23)</f>
        <v/>
      </c>
      <c r="L35" s="45" t="str">
        <f t="shared" si="65"/>
        <v/>
      </c>
      <c r="M35" s="30">
        <f t="shared" si="66"/>
        <v>0</v>
      </c>
      <c r="N35" s="31" t="str">
        <f t="shared" si="43"/>
        <v/>
      </c>
      <c r="O35" t="s">
        <v>40</v>
      </c>
      <c r="R35" s="145">
        <f t="shared" ca="1" si="44"/>
        <v>5.5E-2</v>
      </c>
      <c r="S35" s="30">
        <v>1.25</v>
      </c>
      <c r="T35" s="146">
        <f t="shared" ca="1" si="45"/>
        <v>0</v>
      </c>
      <c r="V35" s="33">
        <f t="shared" si="46"/>
        <v>0</v>
      </c>
      <c r="W35" s="33">
        <f t="shared" si="47"/>
        <v>0</v>
      </c>
      <c r="X35" s="33">
        <f t="shared" si="48"/>
        <v>0</v>
      </c>
      <c r="Y35" s="33">
        <f t="shared" si="48"/>
        <v>0</v>
      </c>
      <c r="Z35" s="33">
        <f t="shared" si="48"/>
        <v>0</v>
      </c>
      <c r="AA35" s="124"/>
      <c r="AB35" s="41">
        <f t="shared" ca="1" si="49"/>
        <v>0</v>
      </c>
      <c r="AC35" s="42">
        <f t="shared" ca="1" si="50"/>
        <v>0</v>
      </c>
      <c r="AD35" s="43">
        <f t="shared" ca="1" si="51"/>
        <v>0</v>
      </c>
      <c r="AE35" s="43">
        <f t="shared" ca="1" si="52"/>
        <v>0</v>
      </c>
      <c r="AF35" s="43">
        <f t="shared" ca="1" si="53"/>
        <v>0</v>
      </c>
      <c r="AG35" s="44">
        <f t="shared" ca="1" si="54"/>
        <v>0</v>
      </c>
      <c r="AJ35" s="38">
        <f t="shared" si="67"/>
        <v>0</v>
      </c>
      <c r="AK35" s="30">
        <v>1.25</v>
      </c>
      <c r="AL35" s="32">
        <f t="shared" si="55"/>
        <v>0</v>
      </c>
      <c r="AN35" s="34">
        <f t="shared" si="56"/>
        <v>0</v>
      </c>
      <c r="AO35" s="35">
        <f t="shared" ref="AO35:AO66" ca="1" si="73">IFERROR(V35/$T35,0)</f>
        <v>0</v>
      </c>
      <c r="AP35" s="35">
        <f t="shared" ref="AP35:AP66" ca="1" si="74">IFERROR(W35/$T35,0)</f>
        <v>0</v>
      </c>
      <c r="AQ35" s="35">
        <f t="shared" ref="AQ35:AQ66" ca="1" si="75">IFERROR(X35/$T35,0)</f>
        <v>0</v>
      </c>
      <c r="AR35" s="35">
        <f t="shared" ref="AR35:AR66" ca="1" si="76">IFERROR(Y35/$T35,0)</f>
        <v>0</v>
      </c>
      <c r="AS35" s="35">
        <f t="shared" ref="AS35:AS66" ca="1" si="77">IFERROR(Z35/$T35,0)</f>
        <v>0</v>
      </c>
      <c r="AX35" s="14">
        <f t="shared" si="68"/>
        <v>6.0000000000000001E-3</v>
      </c>
      <c r="AY35" s="14">
        <f t="shared" si="69"/>
        <v>1.4999999999999999E-2</v>
      </c>
      <c r="AZ35" s="14">
        <f t="shared" si="70"/>
        <v>5.5E-2</v>
      </c>
      <c r="BA35" s="14">
        <f t="shared" si="62"/>
        <v>0</v>
      </c>
      <c r="BE35" t="str">
        <f t="shared" si="63"/>
        <v>N/A</v>
      </c>
      <c r="BF35" s="14">
        <f t="shared" si="71"/>
        <v>0</v>
      </c>
      <c r="BG35" s="14">
        <f t="shared" si="72"/>
        <v>0</v>
      </c>
    </row>
    <row r="36" spans="2:59" ht="14.7" outlineLevel="1" thickBot="1">
      <c r="B36" s="29">
        <v>15</v>
      </c>
      <c r="C36" s="136" t="str">
        <f>IF(ISBLANK('Data Analysis (Client Schedule)'!C24),"",'Data Analysis (Client Schedule)'!C24)</f>
        <v/>
      </c>
      <c r="D36" s="126" t="str">
        <f>IF(ISBLANK('Data Analysis (Client Schedule)'!E24),"",'Data Analysis (Client Schedule)'!E24)</f>
        <v/>
      </c>
      <c r="E36" s="127" t="str">
        <f>IF(ISBLANK('Data Analysis (Client Schedule)'!F24),"",'Data Analysis (Client Schedule)'!F24)</f>
        <v/>
      </c>
      <c r="F36" s="127" t="str">
        <f>IF(ISBLANK('Data Analysis (Client Schedule)'!G24),"",'Data Analysis (Client Schedule)'!G24)</f>
        <v/>
      </c>
      <c r="G36" s="246" t="str">
        <f>IF(ISBLANK('Data Analysis (Client Schedule)'!H24),"",'Data Analysis (Client Schedule)'!H24)</f>
        <v/>
      </c>
      <c r="H36" s="246" t="str">
        <f>IF(ISBLANK('Data Analysis (Client Schedule)'!I24),"",'Data Analysis (Client Schedule)'!I24)</f>
        <v/>
      </c>
      <c r="I36" s="40">
        <f t="shared" si="64"/>
        <v>0</v>
      </c>
      <c r="J36" s="247" t="str">
        <f>IF(ISBLANK('Data Analysis (Client Schedule)'!K24),"",'Data Analysis (Client Schedule)'!K24)</f>
        <v/>
      </c>
      <c r="K36" s="247" t="str">
        <f>IF(ISBLANK('Data Analysis (Client Schedule)'!L24),"",'Data Analysis (Client Schedule)'!L24)</f>
        <v/>
      </c>
      <c r="L36" s="45" t="str">
        <f t="shared" si="65"/>
        <v/>
      </c>
      <c r="M36" s="30">
        <f t="shared" si="66"/>
        <v>0</v>
      </c>
      <c r="N36" s="31" t="str">
        <f t="shared" si="43"/>
        <v/>
      </c>
      <c r="O36" t="s">
        <v>40</v>
      </c>
      <c r="R36" s="145">
        <f t="shared" ca="1" si="44"/>
        <v>5.5E-2</v>
      </c>
      <c r="S36" s="30">
        <v>1.25</v>
      </c>
      <c r="T36" s="146">
        <f t="shared" ca="1" si="45"/>
        <v>0</v>
      </c>
      <c r="V36" s="33">
        <f t="shared" si="46"/>
        <v>0</v>
      </c>
      <c r="W36" s="33">
        <f t="shared" si="47"/>
        <v>0</v>
      </c>
      <c r="X36" s="33">
        <f t="shared" si="48"/>
        <v>0</v>
      </c>
      <c r="Y36" s="33">
        <f t="shared" si="48"/>
        <v>0</v>
      </c>
      <c r="Z36" s="33">
        <f t="shared" si="48"/>
        <v>0</v>
      </c>
      <c r="AA36" s="124"/>
      <c r="AB36" s="41">
        <f t="shared" ca="1" si="49"/>
        <v>0</v>
      </c>
      <c r="AC36" s="42">
        <f t="shared" ca="1" si="50"/>
        <v>0</v>
      </c>
      <c r="AD36" s="43">
        <f t="shared" ca="1" si="51"/>
        <v>0</v>
      </c>
      <c r="AE36" s="43">
        <f t="shared" ca="1" si="52"/>
        <v>0</v>
      </c>
      <c r="AF36" s="43">
        <f t="shared" ca="1" si="53"/>
        <v>0</v>
      </c>
      <c r="AG36" s="44">
        <f t="shared" ca="1" si="54"/>
        <v>0</v>
      </c>
      <c r="AJ36" s="38">
        <f t="shared" si="67"/>
        <v>0</v>
      </c>
      <c r="AK36" s="30">
        <v>1.25</v>
      </c>
      <c r="AL36" s="32">
        <f t="shared" si="55"/>
        <v>0</v>
      </c>
      <c r="AN36" s="34">
        <f t="shared" si="56"/>
        <v>0</v>
      </c>
      <c r="AO36" s="35">
        <f t="shared" ca="1" si="73"/>
        <v>0</v>
      </c>
      <c r="AP36" s="35">
        <f t="shared" ca="1" si="74"/>
        <v>0</v>
      </c>
      <c r="AQ36" s="35">
        <f t="shared" ca="1" si="75"/>
        <v>0</v>
      </c>
      <c r="AR36" s="35">
        <f t="shared" ca="1" si="76"/>
        <v>0</v>
      </c>
      <c r="AS36" s="35">
        <f t="shared" ca="1" si="77"/>
        <v>0</v>
      </c>
      <c r="AX36" s="14">
        <f t="shared" si="68"/>
        <v>6.0000000000000001E-3</v>
      </c>
      <c r="AY36" s="14">
        <f t="shared" si="69"/>
        <v>1.4999999999999999E-2</v>
      </c>
      <c r="AZ36" s="14">
        <f t="shared" si="70"/>
        <v>5.5E-2</v>
      </c>
      <c r="BA36" s="14">
        <f t="shared" si="62"/>
        <v>0</v>
      </c>
      <c r="BE36" t="str">
        <f t="shared" si="63"/>
        <v>N/A</v>
      </c>
      <c r="BF36" s="14">
        <f t="shared" si="71"/>
        <v>0</v>
      </c>
      <c r="BG36" s="14">
        <f t="shared" si="72"/>
        <v>0</v>
      </c>
    </row>
    <row r="37" spans="2:59" ht="14.7" outlineLevel="1" thickBot="1">
      <c r="B37" s="29">
        <v>16</v>
      </c>
      <c r="C37" s="136" t="str">
        <f>IF(ISBLANK('Data Analysis (Client Schedule)'!C25),"",'Data Analysis (Client Schedule)'!C25)</f>
        <v/>
      </c>
      <c r="D37" s="126" t="str">
        <f>IF(ISBLANK('Data Analysis (Client Schedule)'!E25),"",'Data Analysis (Client Schedule)'!E25)</f>
        <v/>
      </c>
      <c r="E37" s="127" t="str">
        <f>IF(ISBLANK('Data Analysis (Client Schedule)'!F25),"",'Data Analysis (Client Schedule)'!F25)</f>
        <v/>
      </c>
      <c r="F37" s="127" t="str">
        <f>IF(ISBLANK('Data Analysis (Client Schedule)'!G25),"",'Data Analysis (Client Schedule)'!G25)</f>
        <v/>
      </c>
      <c r="G37" s="246" t="str">
        <f>IF(ISBLANK('Data Analysis (Client Schedule)'!H25),"",'Data Analysis (Client Schedule)'!H25)</f>
        <v/>
      </c>
      <c r="H37" s="246" t="str">
        <f>IF(ISBLANK('Data Analysis (Client Schedule)'!I25),"",'Data Analysis (Client Schedule)'!I25)</f>
        <v/>
      </c>
      <c r="I37" s="40">
        <f t="shared" si="64"/>
        <v>0</v>
      </c>
      <c r="J37" s="247" t="str">
        <f>IF(ISBLANK('Data Analysis (Client Schedule)'!K25),"",'Data Analysis (Client Schedule)'!K25)</f>
        <v/>
      </c>
      <c r="K37" s="247" t="str">
        <f>IF(ISBLANK('Data Analysis (Client Schedule)'!L25),"",'Data Analysis (Client Schedule)'!L25)</f>
        <v/>
      </c>
      <c r="L37" s="45" t="str">
        <f t="shared" si="65"/>
        <v/>
      </c>
      <c r="M37" s="30">
        <f t="shared" si="66"/>
        <v>0</v>
      </c>
      <c r="N37" s="31" t="str">
        <f t="shared" si="43"/>
        <v/>
      </c>
      <c r="O37" t="s">
        <v>40</v>
      </c>
      <c r="R37" s="145">
        <f t="shared" ca="1" si="44"/>
        <v>5.5E-2</v>
      </c>
      <c r="S37" s="30">
        <v>1.25</v>
      </c>
      <c r="T37" s="146">
        <f t="shared" ca="1" si="45"/>
        <v>0</v>
      </c>
      <c r="V37" s="33">
        <f t="shared" si="46"/>
        <v>0</v>
      </c>
      <c r="W37" s="33">
        <f t="shared" si="47"/>
        <v>0</v>
      </c>
      <c r="X37" s="33">
        <f t="shared" si="48"/>
        <v>0</v>
      </c>
      <c r="Y37" s="33">
        <f t="shared" si="48"/>
        <v>0</v>
      </c>
      <c r="Z37" s="33">
        <f t="shared" si="48"/>
        <v>0</v>
      </c>
      <c r="AA37" s="124"/>
      <c r="AB37" s="41">
        <f t="shared" ca="1" si="49"/>
        <v>0</v>
      </c>
      <c r="AC37" s="42">
        <f t="shared" ca="1" si="50"/>
        <v>0</v>
      </c>
      <c r="AD37" s="43">
        <f t="shared" ca="1" si="51"/>
        <v>0</v>
      </c>
      <c r="AE37" s="43">
        <f t="shared" ca="1" si="52"/>
        <v>0</v>
      </c>
      <c r="AF37" s="43">
        <f t="shared" ca="1" si="53"/>
        <v>0</v>
      </c>
      <c r="AG37" s="44">
        <f t="shared" ca="1" si="54"/>
        <v>0</v>
      </c>
      <c r="AJ37" s="38">
        <f t="shared" si="67"/>
        <v>0</v>
      </c>
      <c r="AK37" s="30">
        <v>1.25</v>
      </c>
      <c r="AL37" s="32">
        <f t="shared" si="55"/>
        <v>0</v>
      </c>
      <c r="AN37" s="34">
        <f t="shared" si="56"/>
        <v>0</v>
      </c>
      <c r="AO37" s="35">
        <f t="shared" ca="1" si="73"/>
        <v>0</v>
      </c>
      <c r="AP37" s="35">
        <f t="shared" ca="1" si="74"/>
        <v>0</v>
      </c>
      <c r="AQ37" s="35">
        <f t="shared" ca="1" si="75"/>
        <v>0</v>
      </c>
      <c r="AR37" s="35">
        <f t="shared" ca="1" si="76"/>
        <v>0</v>
      </c>
      <c r="AS37" s="35">
        <f t="shared" ca="1" si="77"/>
        <v>0</v>
      </c>
      <c r="AX37" s="14">
        <f t="shared" si="68"/>
        <v>6.0000000000000001E-3</v>
      </c>
      <c r="AY37" s="14">
        <f t="shared" si="69"/>
        <v>1.4999999999999999E-2</v>
      </c>
      <c r="AZ37" s="14">
        <f t="shared" si="70"/>
        <v>5.5E-2</v>
      </c>
      <c r="BA37" s="14">
        <f t="shared" si="62"/>
        <v>0</v>
      </c>
      <c r="BE37" t="str">
        <f t="shared" si="63"/>
        <v>N/A</v>
      </c>
      <c r="BF37" s="14">
        <f t="shared" si="71"/>
        <v>0</v>
      </c>
      <c r="BG37" s="14">
        <f t="shared" si="72"/>
        <v>0</v>
      </c>
    </row>
    <row r="38" spans="2:59" ht="14.7" outlineLevel="1" thickBot="1">
      <c r="B38" s="29">
        <v>17</v>
      </c>
      <c r="C38" s="136" t="str">
        <f>IF(ISBLANK('Data Analysis (Client Schedule)'!C26),"",'Data Analysis (Client Schedule)'!C26)</f>
        <v/>
      </c>
      <c r="D38" s="126" t="str">
        <f>IF(ISBLANK('Data Analysis (Client Schedule)'!E26),"",'Data Analysis (Client Schedule)'!E26)</f>
        <v/>
      </c>
      <c r="E38" s="127" t="str">
        <f>IF(ISBLANK('Data Analysis (Client Schedule)'!F26),"",'Data Analysis (Client Schedule)'!F26)</f>
        <v/>
      </c>
      <c r="F38" s="127" t="str">
        <f>IF(ISBLANK('Data Analysis (Client Schedule)'!G26),"",'Data Analysis (Client Schedule)'!G26)</f>
        <v/>
      </c>
      <c r="G38" s="246" t="str">
        <f>IF(ISBLANK('Data Analysis (Client Schedule)'!H26),"",'Data Analysis (Client Schedule)'!H26)</f>
        <v/>
      </c>
      <c r="H38" s="246" t="str">
        <f>IF(ISBLANK('Data Analysis (Client Schedule)'!I26),"",'Data Analysis (Client Schedule)'!I26)</f>
        <v/>
      </c>
      <c r="I38" s="40">
        <f t="shared" si="64"/>
        <v>0</v>
      </c>
      <c r="J38" s="247" t="str">
        <f>IF(ISBLANK('Data Analysis (Client Schedule)'!K26),"",'Data Analysis (Client Schedule)'!K26)</f>
        <v/>
      </c>
      <c r="K38" s="247" t="str">
        <f>IF(ISBLANK('Data Analysis (Client Schedule)'!L26),"",'Data Analysis (Client Schedule)'!L26)</f>
        <v/>
      </c>
      <c r="L38" s="45" t="str">
        <f t="shared" si="65"/>
        <v/>
      </c>
      <c r="M38" s="30">
        <f t="shared" si="66"/>
        <v>0</v>
      </c>
      <c r="N38" s="31" t="str">
        <f t="shared" si="43"/>
        <v/>
      </c>
      <c r="O38" t="s">
        <v>40</v>
      </c>
      <c r="R38" s="145">
        <f t="shared" ca="1" si="44"/>
        <v>5.5E-2</v>
      </c>
      <c r="S38" s="30">
        <v>1.25</v>
      </c>
      <c r="T38" s="146">
        <f t="shared" ca="1" si="45"/>
        <v>0</v>
      </c>
      <c r="V38" s="33">
        <f t="shared" si="46"/>
        <v>0</v>
      </c>
      <c r="W38" s="33">
        <f t="shared" si="47"/>
        <v>0</v>
      </c>
      <c r="X38" s="33">
        <f t="shared" si="48"/>
        <v>0</v>
      </c>
      <c r="Y38" s="33">
        <f t="shared" si="48"/>
        <v>0</v>
      </c>
      <c r="Z38" s="33">
        <f t="shared" si="48"/>
        <v>0</v>
      </c>
      <c r="AA38" s="124"/>
      <c r="AB38" s="41">
        <f t="shared" ca="1" si="49"/>
        <v>0</v>
      </c>
      <c r="AC38" s="42">
        <f t="shared" ca="1" si="50"/>
        <v>0</v>
      </c>
      <c r="AD38" s="43">
        <f t="shared" ca="1" si="51"/>
        <v>0</v>
      </c>
      <c r="AE38" s="43">
        <f t="shared" ca="1" si="52"/>
        <v>0</v>
      </c>
      <c r="AF38" s="43">
        <f t="shared" ca="1" si="53"/>
        <v>0</v>
      </c>
      <c r="AG38" s="44">
        <f t="shared" ca="1" si="54"/>
        <v>0</v>
      </c>
      <c r="AJ38" s="38">
        <f t="shared" si="67"/>
        <v>0</v>
      </c>
      <c r="AK38" s="30">
        <v>1.25</v>
      </c>
      <c r="AL38" s="32">
        <f t="shared" si="55"/>
        <v>0</v>
      </c>
      <c r="AN38" s="34">
        <f t="shared" si="56"/>
        <v>0</v>
      </c>
      <c r="AO38" s="35">
        <f t="shared" ca="1" si="73"/>
        <v>0</v>
      </c>
      <c r="AP38" s="35">
        <f t="shared" ca="1" si="74"/>
        <v>0</v>
      </c>
      <c r="AQ38" s="35">
        <f t="shared" ca="1" si="75"/>
        <v>0</v>
      </c>
      <c r="AR38" s="35">
        <f t="shared" ca="1" si="76"/>
        <v>0</v>
      </c>
      <c r="AS38" s="35">
        <f t="shared" ca="1" si="77"/>
        <v>0</v>
      </c>
      <c r="AX38" s="14">
        <f t="shared" si="68"/>
        <v>6.0000000000000001E-3</v>
      </c>
      <c r="AY38" s="14">
        <f t="shared" si="69"/>
        <v>1.4999999999999999E-2</v>
      </c>
      <c r="AZ38" s="14">
        <f t="shared" si="70"/>
        <v>5.5E-2</v>
      </c>
      <c r="BA38" s="14">
        <f t="shared" si="62"/>
        <v>0</v>
      </c>
      <c r="BE38" t="str">
        <f t="shared" si="63"/>
        <v>N/A</v>
      </c>
      <c r="BF38" s="14">
        <f t="shared" si="71"/>
        <v>0</v>
      </c>
      <c r="BG38" s="14">
        <f t="shared" si="72"/>
        <v>0</v>
      </c>
    </row>
    <row r="39" spans="2:59" ht="14.7" outlineLevel="1" thickBot="1">
      <c r="B39" s="29">
        <v>18</v>
      </c>
      <c r="C39" s="136" t="str">
        <f>IF(ISBLANK('Data Analysis (Client Schedule)'!C27),"",'Data Analysis (Client Schedule)'!C27)</f>
        <v/>
      </c>
      <c r="D39" s="126" t="str">
        <f>IF(ISBLANK('Data Analysis (Client Schedule)'!E27),"",'Data Analysis (Client Schedule)'!E27)</f>
        <v/>
      </c>
      <c r="E39" s="127" t="str">
        <f>IF(ISBLANK('Data Analysis (Client Schedule)'!F27),"",'Data Analysis (Client Schedule)'!F27)</f>
        <v/>
      </c>
      <c r="F39" s="127" t="str">
        <f>IF(ISBLANK('Data Analysis (Client Schedule)'!G27),"",'Data Analysis (Client Schedule)'!G27)</f>
        <v/>
      </c>
      <c r="G39" s="246" t="str">
        <f>IF(ISBLANK('Data Analysis (Client Schedule)'!H27),"",'Data Analysis (Client Schedule)'!H27)</f>
        <v/>
      </c>
      <c r="H39" s="246" t="str">
        <f>IF(ISBLANK('Data Analysis (Client Schedule)'!I27),"",'Data Analysis (Client Schedule)'!I27)</f>
        <v/>
      </c>
      <c r="I39" s="40">
        <f t="shared" si="64"/>
        <v>0</v>
      </c>
      <c r="J39" s="247" t="str">
        <f>IF(ISBLANK('Data Analysis (Client Schedule)'!K27),"",'Data Analysis (Client Schedule)'!K27)</f>
        <v/>
      </c>
      <c r="K39" s="247" t="str">
        <f>IF(ISBLANK('Data Analysis (Client Schedule)'!L27),"",'Data Analysis (Client Schedule)'!L27)</f>
        <v/>
      </c>
      <c r="L39" s="45" t="str">
        <f t="shared" si="65"/>
        <v/>
      </c>
      <c r="M39" s="30">
        <f t="shared" si="66"/>
        <v>0</v>
      </c>
      <c r="N39" s="31" t="str">
        <f t="shared" si="43"/>
        <v/>
      </c>
      <c r="O39" t="s">
        <v>40</v>
      </c>
      <c r="R39" s="145">
        <f t="shared" ca="1" si="44"/>
        <v>5.5E-2</v>
      </c>
      <c r="S39" s="30">
        <v>1.25</v>
      </c>
      <c r="T39" s="146">
        <f t="shared" ca="1" si="45"/>
        <v>0</v>
      </c>
      <c r="V39" s="33">
        <f t="shared" si="46"/>
        <v>0</v>
      </c>
      <c r="W39" s="33">
        <f t="shared" si="47"/>
        <v>0</v>
      </c>
      <c r="X39" s="33">
        <f t="shared" si="48"/>
        <v>0</v>
      </c>
      <c r="Y39" s="33">
        <f t="shared" si="48"/>
        <v>0</v>
      </c>
      <c r="Z39" s="33">
        <f t="shared" si="48"/>
        <v>0</v>
      </c>
      <c r="AA39" s="124"/>
      <c r="AB39" s="41">
        <f t="shared" ca="1" si="49"/>
        <v>0</v>
      </c>
      <c r="AC39" s="42">
        <f t="shared" ca="1" si="50"/>
        <v>0</v>
      </c>
      <c r="AD39" s="43">
        <f t="shared" ca="1" si="51"/>
        <v>0</v>
      </c>
      <c r="AE39" s="43">
        <f t="shared" ca="1" si="52"/>
        <v>0</v>
      </c>
      <c r="AF39" s="43">
        <f t="shared" ca="1" si="53"/>
        <v>0</v>
      </c>
      <c r="AG39" s="44">
        <f t="shared" ca="1" si="54"/>
        <v>0</v>
      </c>
      <c r="AJ39" s="38">
        <f t="shared" si="67"/>
        <v>0</v>
      </c>
      <c r="AK39" s="30">
        <v>1.25</v>
      </c>
      <c r="AL39" s="32">
        <f t="shared" si="55"/>
        <v>0</v>
      </c>
      <c r="AN39" s="34">
        <f t="shared" si="56"/>
        <v>0</v>
      </c>
      <c r="AO39" s="35">
        <f t="shared" ca="1" si="73"/>
        <v>0</v>
      </c>
      <c r="AP39" s="35">
        <f t="shared" ca="1" si="74"/>
        <v>0</v>
      </c>
      <c r="AQ39" s="35">
        <f t="shared" ca="1" si="75"/>
        <v>0</v>
      </c>
      <c r="AR39" s="35">
        <f t="shared" ca="1" si="76"/>
        <v>0</v>
      </c>
      <c r="AS39" s="35">
        <f t="shared" ca="1" si="77"/>
        <v>0</v>
      </c>
      <c r="AX39" s="14">
        <f t="shared" si="68"/>
        <v>6.0000000000000001E-3</v>
      </c>
      <c r="AY39" s="14">
        <f t="shared" si="69"/>
        <v>1.4999999999999999E-2</v>
      </c>
      <c r="AZ39" s="14">
        <f t="shared" si="70"/>
        <v>5.5E-2</v>
      </c>
      <c r="BA39" s="14">
        <f t="shared" si="62"/>
        <v>0</v>
      </c>
      <c r="BE39" t="str">
        <f t="shared" si="63"/>
        <v>N/A</v>
      </c>
      <c r="BF39" s="14">
        <f t="shared" si="71"/>
        <v>0</v>
      </c>
      <c r="BG39" s="14">
        <f t="shared" si="72"/>
        <v>0</v>
      </c>
    </row>
    <row r="40" spans="2:59" ht="14.7" outlineLevel="1" thickBot="1">
      <c r="B40" s="29">
        <v>19</v>
      </c>
      <c r="C40" s="136" t="str">
        <f>IF(ISBLANK('Data Analysis (Client Schedule)'!C28),"",'Data Analysis (Client Schedule)'!C28)</f>
        <v/>
      </c>
      <c r="D40" s="126" t="str">
        <f>IF(ISBLANK('Data Analysis (Client Schedule)'!E28),"",'Data Analysis (Client Schedule)'!E28)</f>
        <v/>
      </c>
      <c r="E40" s="127" t="str">
        <f>IF(ISBLANK('Data Analysis (Client Schedule)'!F28),"",'Data Analysis (Client Schedule)'!F28)</f>
        <v/>
      </c>
      <c r="F40" s="127" t="str">
        <f>IF(ISBLANK('Data Analysis (Client Schedule)'!G28),"",'Data Analysis (Client Schedule)'!G28)</f>
        <v/>
      </c>
      <c r="G40" s="246" t="str">
        <f>IF(ISBLANK('Data Analysis (Client Schedule)'!H28),"",'Data Analysis (Client Schedule)'!H28)</f>
        <v/>
      </c>
      <c r="H40" s="246" t="str">
        <f>IF(ISBLANK('Data Analysis (Client Schedule)'!I28),"",'Data Analysis (Client Schedule)'!I28)</f>
        <v/>
      </c>
      <c r="I40" s="40">
        <f t="shared" si="64"/>
        <v>0</v>
      </c>
      <c r="J40" s="247" t="str">
        <f>IF(ISBLANK('Data Analysis (Client Schedule)'!K28),"",'Data Analysis (Client Schedule)'!K28)</f>
        <v/>
      </c>
      <c r="K40" s="247" t="str">
        <f>IF(ISBLANK('Data Analysis (Client Schedule)'!L28),"",'Data Analysis (Client Schedule)'!L28)</f>
        <v/>
      </c>
      <c r="L40" s="45" t="str">
        <f t="shared" si="65"/>
        <v/>
      </c>
      <c r="M40" s="30">
        <f t="shared" si="66"/>
        <v>0</v>
      </c>
      <c r="N40" s="31" t="str">
        <f t="shared" si="43"/>
        <v/>
      </c>
      <c r="O40" t="s">
        <v>40</v>
      </c>
      <c r="R40" s="145">
        <f t="shared" ca="1" si="44"/>
        <v>5.5E-2</v>
      </c>
      <c r="S40" s="30">
        <v>1.25</v>
      </c>
      <c r="T40" s="146">
        <f t="shared" ca="1" si="45"/>
        <v>0</v>
      </c>
      <c r="V40" s="33">
        <f t="shared" si="46"/>
        <v>0</v>
      </c>
      <c r="W40" s="33">
        <f t="shared" si="47"/>
        <v>0</v>
      </c>
      <c r="X40" s="33">
        <f t="shared" si="48"/>
        <v>0</v>
      </c>
      <c r="Y40" s="33">
        <f t="shared" si="48"/>
        <v>0</v>
      </c>
      <c r="Z40" s="33">
        <f t="shared" si="48"/>
        <v>0</v>
      </c>
      <c r="AA40" s="124"/>
      <c r="AB40" s="41">
        <f t="shared" ca="1" si="49"/>
        <v>0</v>
      </c>
      <c r="AC40" s="42">
        <f t="shared" ca="1" si="50"/>
        <v>0</v>
      </c>
      <c r="AD40" s="43">
        <f t="shared" ca="1" si="51"/>
        <v>0</v>
      </c>
      <c r="AE40" s="43">
        <f t="shared" ca="1" si="52"/>
        <v>0</v>
      </c>
      <c r="AF40" s="43">
        <f t="shared" ca="1" si="53"/>
        <v>0</v>
      </c>
      <c r="AG40" s="44">
        <f t="shared" ca="1" si="54"/>
        <v>0</v>
      </c>
      <c r="AJ40" s="38">
        <f t="shared" si="67"/>
        <v>0</v>
      </c>
      <c r="AK40" s="30">
        <v>1.25</v>
      </c>
      <c r="AL40" s="32">
        <f t="shared" si="55"/>
        <v>0</v>
      </c>
      <c r="AN40" s="34">
        <f t="shared" si="56"/>
        <v>0</v>
      </c>
      <c r="AO40" s="35">
        <f t="shared" ca="1" si="73"/>
        <v>0</v>
      </c>
      <c r="AP40" s="35">
        <f t="shared" ca="1" si="74"/>
        <v>0</v>
      </c>
      <c r="AQ40" s="35">
        <f t="shared" ca="1" si="75"/>
        <v>0</v>
      </c>
      <c r="AR40" s="35">
        <f t="shared" ca="1" si="76"/>
        <v>0</v>
      </c>
      <c r="AS40" s="35">
        <f t="shared" ca="1" si="77"/>
        <v>0</v>
      </c>
      <c r="AX40" s="14">
        <f t="shared" si="68"/>
        <v>6.0000000000000001E-3</v>
      </c>
      <c r="AY40" s="14">
        <f t="shared" si="69"/>
        <v>1.4999999999999999E-2</v>
      </c>
      <c r="AZ40" s="14">
        <f t="shared" si="70"/>
        <v>5.5E-2</v>
      </c>
      <c r="BA40" s="14">
        <f t="shared" si="62"/>
        <v>0</v>
      </c>
      <c r="BE40" t="str">
        <f t="shared" si="63"/>
        <v>N/A</v>
      </c>
      <c r="BF40" s="14">
        <f t="shared" si="71"/>
        <v>0</v>
      </c>
      <c r="BG40" s="14">
        <f t="shared" si="72"/>
        <v>0</v>
      </c>
    </row>
    <row r="41" spans="2:59" ht="14.7" outlineLevel="1" thickBot="1">
      <c r="B41" s="29">
        <v>20</v>
      </c>
      <c r="C41" s="136" t="str">
        <f>IF(ISBLANK('Data Analysis (Client Schedule)'!C29),"",'Data Analysis (Client Schedule)'!C29)</f>
        <v/>
      </c>
      <c r="D41" s="126" t="str">
        <f>IF(ISBLANK('Data Analysis (Client Schedule)'!E29),"",'Data Analysis (Client Schedule)'!E29)</f>
        <v/>
      </c>
      <c r="E41" s="127" t="str">
        <f>IF(ISBLANK('Data Analysis (Client Schedule)'!F29),"",'Data Analysis (Client Schedule)'!F29)</f>
        <v/>
      </c>
      <c r="F41" s="127" t="str">
        <f>IF(ISBLANK('Data Analysis (Client Schedule)'!G29),"",'Data Analysis (Client Schedule)'!G29)</f>
        <v/>
      </c>
      <c r="G41" s="246" t="str">
        <f>IF(ISBLANK('Data Analysis (Client Schedule)'!H29),"",'Data Analysis (Client Schedule)'!H29)</f>
        <v/>
      </c>
      <c r="H41" s="246" t="str">
        <f>IF(ISBLANK('Data Analysis (Client Schedule)'!I29),"",'Data Analysis (Client Schedule)'!I29)</f>
        <v/>
      </c>
      <c r="I41" s="40">
        <f t="shared" si="64"/>
        <v>0</v>
      </c>
      <c r="J41" s="247" t="str">
        <f>IF(ISBLANK('Data Analysis (Client Schedule)'!K29),"",'Data Analysis (Client Schedule)'!K29)</f>
        <v/>
      </c>
      <c r="K41" s="247" t="str">
        <f>IF(ISBLANK('Data Analysis (Client Schedule)'!L29),"",'Data Analysis (Client Schedule)'!L29)</f>
        <v/>
      </c>
      <c r="L41" s="45" t="str">
        <f t="shared" si="65"/>
        <v/>
      </c>
      <c r="M41" s="30">
        <f t="shared" si="66"/>
        <v>0</v>
      </c>
      <c r="N41" s="31" t="str">
        <f t="shared" si="43"/>
        <v/>
      </c>
      <c r="O41" t="s">
        <v>40</v>
      </c>
      <c r="R41" s="145">
        <f t="shared" ca="1" si="44"/>
        <v>5.5E-2</v>
      </c>
      <c r="S41" s="30">
        <v>1.25</v>
      </c>
      <c r="T41" s="146">
        <f t="shared" ca="1" si="45"/>
        <v>0</v>
      </c>
      <c r="V41" s="33">
        <f t="shared" si="46"/>
        <v>0</v>
      </c>
      <c r="W41" s="33">
        <f t="shared" si="47"/>
        <v>0</v>
      </c>
      <c r="X41" s="33">
        <f t="shared" si="48"/>
        <v>0</v>
      </c>
      <c r="Y41" s="33">
        <f t="shared" si="48"/>
        <v>0</v>
      </c>
      <c r="Z41" s="33">
        <f t="shared" si="48"/>
        <v>0</v>
      </c>
      <c r="AA41" s="124"/>
      <c r="AB41" s="41">
        <f t="shared" ca="1" si="49"/>
        <v>0</v>
      </c>
      <c r="AC41" s="42">
        <f t="shared" ca="1" si="50"/>
        <v>0</v>
      </c>
      <c r="AD41" s="43">
        <f t="shared" ca="1" si="51"/>
        <v>0</v>
      </c>
      <c r="AE41" s="43">
        <f t="shared" ca="1" si="52"/>
        <v>0</v>
      </c>
      <c r="AF41" s="43">
        <f t="shared" ca="1" si="53"/>
        <v>0</v>
      </c>
      <c r="AG41" s="44">
        <f t="shared" ca="1" si="54"/>
        <v>0</v>
      </c>
      <c r="AJ41" s="38">
        <f t="shared" si="67"/>
        <v>0</v>
      </c>
      <c r="AK41" s="30">
        <v>1.25</v>
      </c>
      <c r="AL41" s="32">
        <f t="shared" si="55"/>
        <v>0</v>
      </c>
      <c r="AN41" s="34">
        <f t="shared" si="56"/>
        <v>0</v>
      </c>
      <c r="AO41" s="35">
        <f t="shared" ca="1" si="73"/>
        <v>0</v>
      </c>
      <c r="AP41" s="35">
        <f t="shared" ca="1" si="74"/>
        <v>0</v>
      </c>
      <c r="AQ41" s="35">
        <f t="shared" ca="1" si="75"/>
        <v>0</v>
      </c>
      <c r="AR41" s="35">
        <f t="shared" ca="1" si="76"/>
        <v>0</v>
      </c>
      <c r="AS41" s="35">
        <f t="shared" ca="1" si="77"/>
        <v>0</v>
      </c>
      <c r="AX41" s="14">
        <f t="shared" si="68"/>
        <v>6.0000000000000001E-3</v>
      </c>
      <c r="AY41" s="14">
        <f t="shared" si="69"/>
        <v>1.4999999999999999E-2</v>
      </c>
      <c r="AZ41" s="14">
        <f t="shared" si="70"/>
        <v>5.5E-2</v>
      </c>
      <c r="BA41" s="14">
        <f t="shared" si="62"/>
        <v>0</v>
      </c>
      <c r="BE41" t="str">
        <f t="shared" si="63"/>
        <v>N/A</v>
      </c>
      <c r="BF41" s="14">
        <f t="shared" si="71"/>
        <v>0</v>
      </c>
      <c r="BG41" s="14">
        <f t="shared" si="72"/>
        <v>0</v>
      </c>
    </row>
    <row r="42" spans="2:59" ht="14.7" outlineLevel="1" thickBot="1">
      <c r="B42" s="29">
        <v>21</v>
      </c>
      <c r="C42" s="136" t="str">
        <f>IF(ISBLANK('Data Analysis (Client Schedule)'!C30),"",'Data Analysis (Client Schedule)'!C30)</f>
        <v/>
      </c>
      <c r="D42" s="126" t="str">
        <f>IF(ISBLANK('Data Analysis (Client Schedule)'!E30),"",'Data Analysis (Client Schedule)'!E30)</f>
        <v/>
      </c>
      <c r="E42" s="127" t="str">
        <f>IF(ISBLANK('Data Analysis (Client Schedule)'!F30),"",'Data Analysis (Client Schedule)'!F30)</f>
        <v/>
      </c>
      <c r="F42" s="127" t="str">
        <f>IF(ISBLANK('Data Analysis (Client Schedule)'!G30),"",'Data Analysis (Client Schedule)'!G30)</f>
        <v/>
      </c>
      <c r="G42" s="246" t="str">
        <f>IF(ISBLANK('Data Analysis (Client Schedule)'!H30),"",'Data Analysis (Client Schedule)'!H30)</f>
        <v/>
      </c>
      <c r="H42" s="246" t="str">
        <f>IF(ISBLANK('Data Analysis (Client Schedule)'!I30),"",'Data Analysis (Client Schedule)'!I30)</f>
        <v/>
      </c>
      <c r="I42" s="40">
        <f t="shared" si="64"/>
        <v>0</v>
      </c>
      <c r="J42" s="247" t="str">
        <f>IF(ISBLANK('Data Analysis (Client Schedule)'!K30),"",'Data Analysis (Client Schedule)'!K30)</f>
        <v/>
      </c>
      <c r="K42" s="247" t="str">
        <f>IF(ISBLANK('Data Analysis (Client Schedule)'!L30),"",'Data Analysis (Client Schedule)'!L30)</f>
        <v/>
      </c>
      <c r="L42" s="45" t="str">
        <f t="shared" si="65"/>
        <v/>
      </c>
      <c r="M42" s="30">
        <f t="shared" si="66"/>
        <v>0</v>
      </c>
      <c r="N42" s="31" t="str">
        <f t="shared" si="43"/>
        <v/>
      </c>
      <c r="O42" t="s">
        <v>40</v>
      </c>
      <c r="R42" s="145">
        <f t="shared" ca="1" si="44"/>
        <v>5.5E-2</v>
      </c>
      <c r="S42" s="30">
        <v>1.25</v>
      </c>
      <c r="T42" s="146">
        <f t="shared" ca="1" si="45"/>
        <v>0</v>
      </c>
      <c r="V42" s="33">
        <f t="shared" si="46"/>
        <v>0</v>
      </c>
      <c r="W42" s="33">
        <f t="shared" si="47"/>
        <v>0</v>
      </c>
      <c r="X42" s="33">
        <f t="shared" ref="X42:Z61" si="78">W42+(W42*$C$214)</f>
        <v>0</v>
      </c>
      <c r="Y42" s="33">
        <f t="shared" si="78"/>
        <v>0</v>
      </c>
      <c r="Z42" s="33">
        <f t="shared" si="78"/>
        <v>0</v>
      </c>
      <c r="AA42" s="124"/>
      <c r="AB42" s="41">
        <f t="shared" ca="1" si="49"/>
        <v>0</v>
      </c>
      <c r="AC42" s="42">
        <f t="shared" ca="1" si="50"/>
        <v>0</v>
      </c>
      <c r="AD42" s="43">
        <f t="shared" ca="1" si="51"/>
        <v>0</v>
      </c>
      <c r="AE42" s="43">
        <f t="shared" ca="1" si="52"/>
        <v>0</v>
      </c>
      <c r="AF42" s="43">
        <f t="shared" ca="1" si="53"/>
        <v>0</v>
      </c>
      <c r="AG42" s="44">
        <f t="shared" ca="1" si="54"/>
        <v>0</v>
      </c>
      <c r="AJ42" s="38">
        <f t="shared" si="67"/>
        <v>0</v>
      </c>
      <c r="AK42" s="30">
        <v>1.25</v>
      </c>
      <c r="AL42" s="32">
        <f t="shared" si="55"/>
        <v>0</v>
      </c>
      <c r="AN42" s="34">
        <f t="shared" si="56"/>
        <v>0</v>
      </c>
      <c r="AO42" s="35">
        <f t="shared" ca="1" si="73"/>
        <v>0</v>
      </c>
      <c r="AP42" s="35">
        <f t="shared" ca="1" si="74"/>
        <v>0</v>
      </c>
      <c r="AQ42" s="35">
        <f t="shared" ca="1" si="75"/>
        <v>0</v>
      </c>
      <c r="AR42" s="35">
        <f t="shared" ca="1" si="76"/>
        <v>0</v>
      </c>
      <c r="AS42" s="35">
        <f t="shared" ca="1" si="77"/>
        <v>0</v>
      </c>
      <c r="AX42" s="14">
        <f t="shared" si="68"/>
        <v>6.0000000000000001E-3</v>
      </c>
      <c r="AY42" s="14">
        <f t="shared" si="69"/>
        <v>1.4999999999999999E-2</v>
      </c>
      <c r="AZ42" s="14">
        <f t="shared" si="70"/>
        <v>5.5E-2</v>
      </c>
      <c r="BA42" s="14">
        <f t="shared" si="62"/>
        <v>0</v>
      </c>
      <c r="BE42" t="str">
        <f t="shared" si="63"/>
        <v>N/A</v>
      </c>
      <c r="BF42" s="14">
        <f t="shared" si="71"/>
        <v>0</v>
      </c>
      <c r="BG42" s="14">
        <f t="shared" si="72"/>
        <v>0</v>
      </c>
    </row>
    <row r="43" spans="2:59" ht="14.7" outlineLevel="1" thickBot="1">
      <c r="B43" s="29">
        <v>22</v>
      </c>
      <c r="C43" s="136" t="str">
        <f>IF(ISBLANK('Data Analysis (Client Schedule)'!C31),"",'Data Analysis (Client Schedule)'!C31)</f>
        <v/>
      </c>
      <c r="D43" s="126" t="str">
        <f>IF(ISBLANK('Data Analysis (Client Schedule)'!E31),"",'Data Analysis (Client Schedule)'!E31)</f>
        <v/>
      </c>
      <c r="E43" s="127" t="str">
        <f>IF(ISBLANK('Data Analysis (Client Schedule)'!F31),"",'Data Analysis (Client Schedule)'!F31)</f>
        <v/>
      </c>
      <c r="F43" s="127" t="str">
        <f>IF(ISBLANK('Data Analysis (Client Schedule)'!G31),"",'Data Analysis (Client Schedule)'!G31)</f>
        <v/>
      </c>
      <c r="G43" s="246" t="str">
        <f>IF(ISBLANK('Data Analysis (Client Schedule)'!H31),"",'Data Analysis (Client Schedule)'!H31)</f>
        <v/>
      </c>
      <c r="H43" s="246" t="str">
        <f>IF(ISBLANK('Data Analysis (Client Schedule)'!I31),"",'Data Analysis (Client Schedule)'!I31)</f>
        <v/>
      </c>
      <c r="I43" s="40">
        <f t="shared" si="64"/>
        <v>0</v>
      </c>
      <c r="J43" s="247" t="str">
        <f>IF(ISBLANK('Data Analysis (Client Schedule)'!K31),"",'Data Analysis (Client Schedule)'!K31)</f>
        <v/>
      </c>
      <c r="K43" s="247" t="str">
        <f>IF(ISBLANK('Data Analysis (Client Schedule)'!L31),"",'Data Analysis (Client Schedule)'!L31)</f>
        <v/>
      </c>
      <c r="L43" s="45" t="str">
        <f t="shared" si="65"/>
        <v/>
      </c>
      <c r="M43" s="30">
        <f t="shared" si="66"/>
        <v>0</v>
      </c>
      <c r="N43" s="31" t="str">
        <f t="shared" si="43"/>
        <v/>
      </c>
      <c r="O43" t="s">
        <v>40</v>
      </c>
      <c r="R43" s="145">
        <f t="shared" ca="1" si="44"/>
        <v>5.5E-2</v>
      </c>
      <c r="S43" s="30">
        <v>1.25</v>
      </c>
      <c r="T43" s="146">
        <f t="shared" ca="1" si="45"/>
        <v>0</v>
      </c>
      <c r="V43" s="33">
        <f t="shared" si="46"/>
        <v>0</v>
      </c>
      <c r="W43" s="33">
        <f t="shared" si="47"/>
        <v>0</v>
      </c>
      <c r="X43" s="33">
        <f t="shared" si="78"/>
        <v>0</v>
      </c>
      <c r="Y43" s="33">
        <f t="shared" si="78"/>
        <v>0</v>
      </c>
      <c r="Z43" s="33">
        <f t="shared" si="78"/>
        <v>0</v>
      </c>
      <c r="AA43" s="124"/>
      <c r="AB43" s="41">
        <f t="shared" ca="1" si="49"/>
        <v>0</v>
      </c>
      <c r="AC43" s="42">
        <f t="shared" ca="1" si="50"/>
        <v>0</v>
      </c>
      <c r="AD43" s="43">
        <f t="shared" ca="1" si="51"/>
        <v>0</v>
      </c>
      <c r="AE43" s="43">
        <f t="shared" ca="1" si="52"/>
        <v>0</v>
      </c>
      <c r="AF43" s="43">
        <f t="shared" ca="1" si="53"/>
        <v>0</v>
      </c>
      <c r="AG43" s="44">
        <f t="shared" ca="1" si="54"/>
        <v>0</v>
      </c>
      <c r="AJ43" s="38">
        <f t="shared" si="67"/>
        <v>0</v>
      </c>
      <c r="AK43" s="30">
        <v>1.25</v>
      </c>
      <c r="AL43" s="32">
        <f t="shared" si="55"/>
        <v>0</v>
      </c>
      <c r="AN43" s="34">
        <f t="shared" si="56"/>
        <v>0</v>
      </c>
      <c r="AO43" s="35">
        <f t="shared" ca="1" si="73"/>
        <v>0</v>
      </c>
      <c r="AP43" s="35">
        <f t="shared" ca="1" si="74"/>
        <v>0</v>
      </c>
      <c r="AQ43" s="35">
        <f t="shared" ca="1" si="75"/>
        <v>0</v>
      </c>
      <c r="AR43" s="35">
        <f t="shared" ca="1" si="76"/>
        <v>0</v>
      </c>
      <c r="AS43" s="35">
        <f t="shared" ca="1" si="77"/>
        <v>0</v>
      </c>
      <c r="AX43" s="14">
        <f t="shared" si="68"/>
        <v>6.0000000000000001E-3</v>
      </c>
      <c r="AY43" s="14">
        <f t="shared" si="69"/>
        <v>1.4999999999999999E-2</v>
      </c>
      <c r="AZ43" s="14">
        <f t="shared" si="70"/>
        <v>5.5E-2</v>
      </c>
      <c r="BA43" s="14">
        <f t="shared" si="62"/>
        <v>0</v>
      </c>
      <c r="BE43" t="str">
        <f t="shared" si="63"/>
        <v>N/A</v>
      </c>
      <c r="BF43" s="14">
        <f t="shared" si="71"/>
        <v>0</v>
      </c>
      <c r="BG43" s="14">
        <f t="shared" si="72"/>
        <v>0</v>
      </c>
    </row>
    <row r="44" spans="2:59" ht="14.7" outlineLevel="1" thickBot="1">
      <c r="B44" s="29">
        <v>23</v>
      </c>
      <c r="C44" s="136" t="str">
        <f>IF(ISBLANK('Data Analysis (Client Schedule)'!C32),"",'Data Analysis (Client Schedule)'!C32)</f>
        <v/>
      </c>
      <c r="D44" s="126" t="str">
        <f>IF(ISBLANK('Data Analysis (Client Schedule)'!E32),"",'Data Analysis (Client Schedule)'!E32)</f>
        <v/>
      </c>
      <c r="E44" s="127" t="str">
        <f>IF(ISBLANK('Data Analysis (Client Schedule)'!F32),"",'Data Analysis (Client Schedule)'!F32)</f>
        <v/>
      </c>
      <c r="F44" s="127" t="str">
        <f>IF(ISBLANK('Data Analysis (Client Schedule)'!G32),"",'Data Analysis (Client Schedule)'!G32)</f>
        <v/>
      </c>
      <c r="G44" s="246" t="str">
        <f>IF(ISBLANK('Data Analysis (Client Schedule)'!H32),"",'Data Analysis (Client Schedule)'!H32)</f>
        <v/>
      </c>
      <c r="H44" s="246" t="str">
        <f>IF(ISBLANK('Data Analysis (Client Schedule)'!I32),"",'Data Analysis (Client Schedule)'!I32)</f>
        <v/>
      </c>
      <c r="I44" s="40">
        <f t="shared" si="64"/>
        <v>0</v>
      </c>
      <c r="J44" s="247" t="str">
        <f>IF(ISBLANK('Data Analysis (Client Schedule)'!K32),"",'Data Analysis (Client Schedule)'!K32)</f>
        <v/>
      </c>
      <c r="K44" s="247" t="str">
        <f>IF(ISBLANK('Data Analysis (Client Schedule)'!L32),"",'Data Analysis (Client Schedule)'!L32)</f>
        <v/>
      </c>
      <c r="L44" s="45" t="str">
        <f t="shared" si="65"/>
        <v/>
      </c>
      <c r="M44" s="30">
        <f t="shared" si="66"/>
        <v>0</v>
      </c>
      <c r="N44" s="31" t="str">
        <f t="shared" si="43"/>
        <v/>
      </c>
      <c r="O44" t="s">
        <v>40</v>
      </c>
      <c r="R44" s="145">
        <f t="shared" ca="1" si="44"/>
        <v>5.5E-2</v>
      </c>
      <c r="S44" s="30">
        <v>1.25</v>
      </c>
      <c r="T44" s="146">
        <f t="shared" ca="1" si="45"/>
        <v>0</v>
      </c>
      <c r="V44" s="33">
        <f t="shared" si="46"/>
        <v>0</v>
      </c>
      <c r="W44" s="33">
        <f t="shared" si="47"/>
        <v>0</v>
      </c>
      <c r="X44" s="33">
        <f t="shared" si="78"/>
        <v>0</v>
      </c>
      <c r="Y44" s="33">
        <f t="shared" si="78"/>
        <v>0</v>
      </c>
      <c r="Z44" s="33">
        <f t="shared" si="78"/>
        <v>0</v>
      </c>
      <c r="AA44" s="124"/>
      <c r="AB44" s="41">
        <f t="shared" ca="1" si="49"/>
        <v>0</v>
      </c>
      <c r="AC44" s="42">
        <f t="shared" ca="1" si="50"/>
        <v>0</v>
      </c>
      <c r="AD44" s="43">
        <f t="shared" ca="1" si="51"/>
        <v>0</v>
      </c>
      <c r="AE44" s="43">
        <f t="shared" ca="1" si="52"/>
        <v>0</v>
      </c>
      <c r="AF44" s="43">
        <f t="shared" ca="1" si="53"/>
        <v>0</v>
      </c>
      <c r="AG44" s="44">
        <f t="shared" ca="1" si="54"/>
        <v>0</v>
      </c>
      <c r="AJ44" s="38">
        <f t="shared" si="67"/>
        <v>0</v>
      </c>
      <c r="AK44" s="30">
        <v>1.25</v>
      </c>
      <c r="AL44" s="32">
        <f t="shared" si="55"/>
        <v>0</v>
      </c>
      <c r="AN44" s="34">
        <f t="shared" si="56"/>
        <v>0</v>
      </c>
      <c r="AO44" s="35">
        <f t="shared" ca="1" si="73"/>
        <v>0</v>
      </c>
      <c r="AP44" s="35">
        <f t="shared" ca="1" si="74"/>
        <v>0</v>
      </c>
      <c r="AQ44" s="35">
        <f t="shared" ca="1" si="75"/>
        <v>0</v>
      </c>
      <c r="AR44" s="35">
        <f t="shared" ca="1" si="76"/>
        <v>0</v>
      </c>
      <c r="AS44" s="35">
        <f t="shared" ca="1" si="77"/>
        <v>0</v>
      </c>
      <c r="AX44" s="14">
        <f t="shared" si="68"/>
        <v>6.0000000000000001E-3</v>
      </c>
      <c r="AY44" s="14">
        <f t="shared" si="69"/>
        <v>1.4999999999999999E-2</v>
      </c>
      <c r="AZ44" s="14">
        <f t="shared" si="70"/>
        <v>5.5E-2</v>
      </c>
      <c r="BA44" s="14">
        <f t="shared" si="62"/>
        <v>0</v>
      </c>
      <c r="BE44" t="str">
        <f t="shared" si="63"/>
        <v>N/A</v>
      </c>
      <c r="BF44" s="14">
        <f t="shared" si="71"/>
        <v>0</v>
      </c>
      <c r="BG44" s="14">
        <f t="shared" si="72"/>
        <v>0</v>
      </c>
    </row>
    <row r="45" spans="2:59" ht="14.7" outlineLevel="1" thickBot="1">
      <c r="B45" s="29">
        <v>24</v>
      </c>
      <c r="C45" s="136" t="str">
        <f>IF(ISBLANK('Data Analysis (Client Schedule)'!C33),"",'Data Analysis (Client Schedule)'!C33)</f>
        <v/>
      </c>
      <c r="D45" s="126" t="str">
        <f>IF(ISBLANK('Data Analysis (Client Schedule)'!E33),"",'Data Analysis (Client Schedule)'!E33)</f>
        <v/>
      </c>
      <c r="E45" s="127" t="str">
        <f>IF(ISBLANK('Data Analysis (Client Schedule)'!F33),"",'Data Analysis (Client Schedule)'!F33)</f>
        <v/>
      </c>
      <c r="F45" s="127" t="str">
        <f>IF(ISBLANK('Data Analysis (Client Schedule)'!G33),"",'Data Analysis (Client Schedule)'!G33)</f>
        <v/>
      </c>
      <c r="G45" s="246" t="str">
        <f>IF(ISBLANK('Data Analysis (Client Schedule)'!H33),"",'Data Analysis (Client Schedule)'!H33)</f>
        <v/>
      </c>
      <c r="H45" s="246" t="str">
        <f>IF(ISBLANK('Data Analysis (Client Schedule)'!I33),"",'Data Analysis (Client Schedule)'!I33)</f>
        <v/>
      </c>
      <c r="I45" s="40">
        <f t="shared" si="64"/>
        <v>0</v>
      </c>
      <c r="J45" s="247" t="str">
        <f>IF(ISBLANK('Data Analysis (Client Schedule)'!K33),"",'Data Analysis (Client Schedule)'!K33)</f>
        <v/>
      </c>
      <c r="K45" s="247" t="str">
        <f>IF(ISBLANK('Data Analysis (Client Schedule)'!L33),"",'Data Analysis (Client Schedule)'!L33)</f>
        <v/>
      </c>
      <c r="L45" s="45" t="str">
        <f t="shared" si="65"/>
        <v/>
      </c>
      <c r="M45" s="30">
        <f t="shared" si="66"/>
        <v>0</v>
      </c>
      <c r="N45" s="31" t="str">
        <f t="shared" si="43"/>
        <v/>
      </c>
      <c r="O45" t="s">
        <v>40</v>
      </c>
      <c r="R45" s="145">
        <f t="shared" ca="1" si="44"/>
        <v>5.5E-2</v>
      </c>
      <c r="S45" s="30">
        <v>1.25</v>
      </c>
      <c r="T45" s="146">
        <f t="shared" ca="1" si="45"/>
        <v>0</v>
      </c>
      <c r="V45" s="33">
        <f t="shared" si="46"/>
        <v>0</v>
      </c>
      <c r="W45" s="33">
        <f t="shared" si="47"/>
        <v>0</v>
      </c>
      <c r="X45" s="33">
        <f t="shared" si="78"/>
        <v>0</v>
      </c>
      <c r="Y45" s="33">
        <f t="shared" si="78"/>
        <v>0</v>
      </c>
      <c r="Z45" s="33">
        <f t="shared" si="78"/>
        <v>0</v>
      </c>
      <c r="AA45" s="124"/>
      <c r="AB45" s="41">
        <f t="shared" ca="1" si="49"/>
        <v>0</v>
      </c>
      <c r="AC45" s="42">
        <f t="shared" ca="1" si="50"/>
        <v>0</v>
      </c>
      <c r="AD45" s="43">
        <f t="shared" ca="1" si="51"/>
        <v>0</v>
      </c>
      <c r="AE45" s="43">
        <f t="shared" ca="1" si="52"/>
        <v>0</v>
      </c>
      <c r="AF45" s="43">
        <f t="shared" ca="1" si="53"/>
        <v>0</v>
      </c>
      <c r="AG45" s="44">
        <f t="shared" ca="1" si="54"/>
        <v>0</v>
      </c>
      <c r="AJ45" s="38">
        <f t="shared" si="67"/>
        <v>0</v>
      </c>
      <c r="AK45" s="30">
        <v>1.25</v>
      </c>
      <c r="AL45" s="32">
        <f t="shared" si="55"/>
        <v>0</v>
      </c>
      <c r="AN45" s="34">
        <f t="shared" si="56"/>
        <v>0</v>
      </c>
      <c r="AO45" s="35">
        <f t="shared" ca="1" si="73"/>
        <v>0</v>
      </c>
      <c r="AP45" s="35">
        <f t="shared" ca="1" si="74"/>
        <v>0</v>
      </c>
      <c r="AQ45" s="35">
        <f t="shared" ca="1" si="75"/>
        <v>0</v>
      </c>
      <c r="AR45" s="35">
        <f t="shared" ca="1" si="76"/>
        <v>0</v>
      </c>
      <c r="AS45" s="35">
        <f t="shared" ca="1" si="77"/>
        <v>0</v>
      </c>
      <c r="AX45" s="14">
        <f t="shared" si="68"/>
        <v>6.0000000000000001E-3</v>
      </c>
      <c r="AY45" s="14">
        <f t="shared" si="69"/>
        <v>1.4999999999999999E-2</v>
      </c>
      <c r="AZ45" s="14">
        <f t="shared" si="70"/>
        <v>5.5E-2</v>
      </c>
      <c r="BA45" s="14">
        <f t="shared" si="62"/>
        <v>0</v>
      </c>
      <c r="BE45" t="str">
        <f t="shared" si="63"/>
        <v>N/A</v>
      </c>
      <c r="BF45" s="14">
        <f t="shared" si="71"/>
        <v>0</v>
      </c>
      <c r="BG45" s="14">
        <f t="shared" si="72"/>
        <v>0</v>
      </c>
    </row>
    <row r="46" spans="2:59" ht="14.7" outlineLevel="1" thickBot="1">
      <c r="B46" s="29">
        <v>25</v>
      </c>
      <c r="C46" s="136" t="str">
        <f>IF(ISBLANK('Data Analysis (Client Schedule)'!C34),"",'Data Analysis (Client Schedule)'!C34)</f>
        <v/>
      </c>
      <c r="D46" s="126" t="str">
        <f>IF(ISBLANK('Data Analysis (Client Schedule)'!E34),"",'Data Analysis (Client Schedule)'!E34)</f>
        <v/>
      </c>
      <c r="E46" s="127" t="str">
        <f>IF(ISBLANK('Data Analysis (Client Schedule)'!F34),"",'Data Analysis (Client Schedule)'!F34)</f>
        <v/>
      </c>
      <c r="F46" s="127" t="str">
        <f>IF(ISBLANK('Data Analysis (Client Schedule)'!G34),"",'Data Analysis (Client Schedule)'!G34)</f>
        <v/>
      </c>
      <c r="G46" s="246" t="str">
        <f>IF(ISBLANK('Data Analysis (Client Schedule)'!H34),"",'Data Analysis (Client Schedule)'!H34)</f>
        <v/>
      </c>
      <c r="H46" s="246" t="str">
        <f>IF(ISBLANK('Data Analysis (Client Schedule)'!I34),"",'Data Analysis (Client Schedule)'!I34)</f>
        <v/>
      </c>
      <c r="I46" s="40">
        <f t="shared" si="64"/>
        <v>0</v>
      </c>
      <c r="J46" s="247" t="str">
        <f>IF(ISBLANK('Data Analysis (Client Schedule)'!K34),"",'Data Analysis (Client Schedule)'!K34)</f>
        <v/>
      </c>
      <c r="K46" s="247" t="str">
        <f>IF(ISBLANK('Data Analysis (Client Schedule)'!L34),"",'Data Analysis (Client Schedule)'!L34)</f>
        <v/>
      </c>
      <c r="L46" s="45" t="str">
        <f t="shared" si="65"/>
        <v/>
      </c>
      <c r="M46" s="30">
        <f t="shared" si="66"/>
        <v>0</v>
      </c>
      <c r="N46" s="31" t="str">
        <f t="shared" si="43"/>
        <v/>
      </c>
      <c r="O46" t="s">
        <v>40</v>
      </c>
      <c r="R46" s="145">
        <f t="shared" ca="1" si="44"/>
        <v>5.5E-2</v>
      </c>
      <c r="S46" s="30">
        <v>1.25</v>
      </c>
      <c r="T46" s="146">
        <f t="shared" ca="1" si="45"/>
        <v>0</v>
      </c>
      <c r="V46" s="33">
        <f t="shared" si="46"/>
        <v>0</v>
      </c>
      <c r="W46" s="33">
        <f t="shared" si="47"/>
        <v>0</v>
      </c>
      <c r="X46" s="33">
        <f t="shared" si="78"/>
        <v>0</v>
      </c>
      <c r="Y46" s="33">
        <f t="shared" si="78"/>
        <v>0</v>
      </c>
      <c r="Z46" s="33">
        <f t="shared" si="78"/>
        <v>0</v>
      </c>
      <c r="AA46" s="124"/>
      <c r="AB46" s="41">
        <f t="shared" ca="1" si="49"/>
        <v>0</v>
      </c>
      <c r="AC46" s="42">
        <f t="shared" ca="1" si="50"/>
        <v>0</v>
      </c>
      <c r="AD46" s="43">
        <f t="shared" ca="1" si="51"/>
        <v>0</v>
      </c>
      <c r="AE46" s="43">
        <f t="shared" ca="1" si="52"/>
        <v>0</v>
      </c>
      <c r="AF46" s="43">
        <f t="shared" ca="1" si="53"/>
        <v>0</v>
      </c>
      <c r="AG46" s="44">
        <f t="shared" ca="1" si="54"/>
        <v>0</v>
      </c>
      <c r="AJ46" s="38">
        <f t="shared" si="67"/>
        <v>0</v>
      </c>
      <c r="AK46" s="30">
        <v>1.25</v>
      </c>
      <c r="AL46" s="32">
        <f t="shared" si="55"/>
        <v>0</v>
      </c>
      <c r="AN46" s="34">
        <f t="shared" si="56"/>
        <v>0</v>
      </c>
      <c r="AO46" s="35">
        <f t="shared" ca="1" si="73"/>
        <v>0</v>
      </c>
      <c r="AP46" s="35">
        <f t="shared" ca="1" si="74"/>
        <v>0</v>
      </c>
      <c r="AQ46" s="35">
        <f t="shared" ca="1" si="75"/>
        <v>0</v>
      </c>
      <c r="AR46" s="35">
        <f t="shared" ca="1" si="76"/>
        <v>0</v>
      </c>
      <c r="AS46" s="35">
        <f t="shared" ca="1" si="77"/>
        <v>0</v>
      </c>
      <c r="AX46" s="14">
        <f t="shared" si="68"/>
        <v>6.0000000000000001E-3</v>
      </c>
      <c r="AY46" s="14">
        <f t="shared" si="69"/>
        <v>1.4999999999999999E-2</v>
      </c>
      <c r="AZ46" s="14">
        <f t="shared" si="70"/>
        <v>5.5E-2</v>
      </c>
      <c r="BA46" s="14">
        <f t="shared" si="62"/>
        <v>0</v>
      </c>
      <c r="BE46" t="str">
        <f t="shared" si="63"/>
        <v>N/A</v>
      </c>
      <c r="BF46" s="14">
        <f t="shared" si="71"/>
        <v>0</v>
      </c>
      <c r="BG46" s="14">
        <f t="shared" si="72"/>
        <v>0</v>
      </c>
    </row>
    <row r="47" spans="2:59" ht="14.7" outlineLevel="1" thickBot="1">
      <c r="B47" s="29">
        <v>26</v>
      </c>
      <c r="C47" s="136" t="str">
        <f>IF(ISBLANK('Data Analysis (Client Schedule)'!C35),"",'Data Analysis (Client Schedule)'!C35)</f>
        <v/>
      </c>
      <c r="D47" s="126" t="str">
        <f>IF(ISBLANK('Data Analysis (Client Schedule)'!E35),"",'Data Analysis (Client Schedule)'!E35)</f>
        <v/>
      </c>
      <c r="E47" s="127" t="str">
        <f>IF(ISBLANK('Data Analysis (Client Schedule)'!F35),"",'Data Analysis (Client Schedule)'!F35)</f>
        <v/>
      </c>
      <c r="F47" s="127" t="str">
        <f>IF(ISBLANK('Data Analysis (Client Schedule)'!G35),"",'Data Analysis (Client Schedule)'!G35)</f>
        <v/>
      </c>
      <c r="G47" s="246" t="str">
        <f>IF(ISBLANK('Data Analysis (Client Schedule)'!H35),"",'Data Analysis (Client Schedule)'!H35)</f>
        <v/>
      </c>
      <c r="H47" s="246" t="str">
        <f>IF(ISBLANK('Data Analysis (Client Schedule)'!I35),"",'Data Analysis (Client Schedule)'!I35)</f>
        <v/>
      </c>
      <c r="I47" s="40">
        <f t="shared" si="64"/>
        <v>0</v>
      </c>
      <c r="J47" s="247" t="str">
        <f>IF(ISBLANK('Data Analysis (Client Schedule)'!K35),"",'Data Analysis (Client Schedule)'!K35)</f>
        <v/>
      </c>
      <c r="K47" s="247" t="str">
        <f>IF(ISBLANK('Data Analysis (Client Schedule)'!L35),"",'Data Analysis (Client Schedule)'!L35)</f>
        <v/>
      </c>
      <c r="L47" s="45" t="str">
        <f t="shared" si="65"/>
        <v/>
      </c>
      <c r="M47" s="30">
        <f t="shared" si="66"/>
        <v>0</v>
      </c>
      <c r="N47" s="31" t="str">
        <f t="shared" si="43"/>
        <v/>
      </c>
      <c r="O47" t="s">
        <v>40</v>
      </c>
      <c r="R47" s="145">
        <f t="shared" ca="1" si="44"/>
        <v>5.5E-2</v>
      </c>
      <c r="S47" s="30">
        <v>1.25</v>
      </c>
      <c r="T47" s="146">
        <f t="shared" ca="1" si="45"/>
        <v>0</v>
      </c>
      <c r="V47" s="33">
        <f t="shared" si="46"/>
        <v>0</v>
      </c>
      <c r="W47" s="33">
        <f t="shared" si="47"/>
        <v>0</v>
      </c>
      <c r="X47" s="33">
        <f t="shared" si="78"/>
        <v>0</v>
      </c>
      <c r="Y47" s="33">
        <f t="shared" si="78"/>
        <v>0</v>
      </c>
      <c r="Z47" s="33">
        <f t="shared" si="78"/>
        <v>0</v>
      </c>
      <c r="AA47" s="124"/>
      <c r="AB47" s="41">
        <f t="shared" ca="1" si="49"/>
        <v>0</v>
      </c>
      <c r="AC47" s="42">
        <f t="shared" ca="1" si="50"/>
        <v>0</v>
      </c>
      <c r="AD47" s="43">
        <f t="shared" ca="1" si="51"/>
        <v>0</v>
      </c>
      <c r="AE47" s="43">
        <f t="shared" ca="1" si="52"/>
        <v>0</v>
      </c>
      <c r="AF47" s="43">
        <f t="shared" ca="1" si="53"/>
        <v>0</v>
      </c>
      <c r="AG47" s="44">
        <f t="shared" ca="1" si="54"/>
        <v>0</v>
      </c>
      <c r="AJ47" s="38">
        <f t="shared" si="67"/>
        <v>0</v>
      </c>
      <c r="AK47" s="30">
        <v>1.25</v>
      </c>
      <c r="AL47" s="32">
        <f t="shared" si="55"/>
        <v>0</v>
      </c>
      <c r="AN47" s="34">
        <f t="shared" si="56"/>
        <v>0</v>
      </c>
      <c r="AO47" s="35">
        <f t="shared" ca="1" si="73"/>
        <v>0</v>
      </c>
      <c r="AP47" s="35">
        <f t="shared" ca="1" si="74"/>
        <v>0</v>
      </c>
      <c r="AQ47" s="35">
        <f t="shared" ca="1" si="75"/>
        <v>0</v>
      </c>
      <c r="AR47" s="35">
        <f t="shared" ca="1" si="76"/>
        <v>0</v>
      </c>
      <c r="AS47" s="35">
        <f t="shared" ca="1" si="77"/>
        <v>0</v>
      </c>
      <c r="AX47" s="14">
        <f t="shared" si="68"/>
        <v>6.0000000000000001E-3</v>
      </c>
      <c r="AY47" s="14">
        <f t="shared" si="69"/>
        <v>1.4999999999999999E-2</v>
      </c>
      <c r="AZ47" s="14">
        <f t="shared" si="70"/>
        <v>5.5E-2</v>
      </c>
      <c r="BA47" s="14">
        <f t="shared" si="62"/>
        <v>0</v>
      </c>
      <c r="BE47" t="str">
        <f t="shared" si="63"/>
        <v>N/A</v>
      </c>
      <c r="BF47" s="14">
        <f t="shared" si="71"/>
        <v>0</v>
      </c>
      <c r="BG47" s="14">
        <f t="shared" si="72"/>
        <v>0</v>
      </c>
    </row>
    <row r="48" spans="2:59" ht="14.7" outlineLevel="1" thickBot="1">
      <c r="B48" s="29">
        <v>27</v>
      </c>
      <c r="C48" s="136" t="str">
        <f>IF(ISBLANK('Data Analysis (Client Schedule)'!C36),"",'Data Analysis (Client Schedule)'!C36)</f>
        <v/>
      </c>
      <c r="D48" s="126" t="str">
        <f>IF(ISBLANK('Data Analysis (Client Schedule)'!E36),"",'Data Analysis (Client Schedule)'!E36)</f>
        <v/>
      </c>
      <c r="E48" s="127" t="str">
        <f>IF(ISBLANK('Data Analysis (Client Schedule)'!F36),"",'Data Analysis (Client Schedule)'!F36)</f>
        <v/>
      </c>
      <c r="F48" s="127" t="str">
        <f>IF(ISBLANK('Data Analysis (Client Schedule)'!G36),"",'Data Analysis (Client Schedule)'!G36)</f>
        <v/>
      </c>
      <c r="G48" s="246" t="str">
        <f>IF(ISBLANK('Data Analysis (Client Schedule)'!H36),"",'Data Analysis (Client Schedule)'!H36)</f>
        <v/>
      </c>
      <c r="H48" s="246" t="str">
        <f>IF(ISBLANK('Data Analysis (Client Schedule)'!I36),"",'Data Analysis (Client Schedule)'!I36)</f>
        <v/>
      </c>
      <c r="I48" s="40">
        <f t="shared" si="64"/>
        <v>0</v>
      </c>
      <c r="J48" s="247" t="str">
        <f>IF(ISBLANK('Data Analysis (Client Schedule)'!K36),"",'Data Analysis (Client Schedule)'!K36)</f>
        <v/>
      </c>
      <c r="K48" s="247" t="str">
        <f>IF(ISBLANK('Data Analysis (Client Schedule)'!L36),"",'Data Analysis (Client Schedule)'!L36)</f>
        <v/>
      </c>
      <c r="L48" s="45" t="str">
        <f t="shared" si="65"/>
        <v/>
      </c>
      <c r="M48" s="30">
        <f t="shared" si="66"/>
        <v>0</v>
      </c>
      <c r="N48" s="31" t="str">
        <f t="shared" si="43"/>
        <v/>
      </c>
      <c r="O48" t="s">
        <v>40</v>
      </c>
      <c r="R48" s="145">
        <f t="shared" ca="1" si="44"/>
        <v>5.5E-2</v>
      </c>
      <c r="S48" s="30">
        <v>1.25</v>
      </c>
      <c r="T48" s="146">
        <f t="shared" ca="1" si="45"/>
        <v>0</v>
      </c>
      <c r="V48" s="33">
        <f t="shared" si="46"/>
        <v>0</v>
      </c>
      <c r="W48" s="33">
        <f t="shared" si="47"/>
        <v>0</v>
      </c>
      <c r="X48" s="33">
        <f t="shared" si="78"/>
        <v>0</v>
      </c>
      <c r="Y48" s="33">
        <f t="shared" si="78"/>
        <v>0</v>
      </c>
      <c r="Z48" s="33">
        <f t="shared" si="78"/>
        <v>0</v>
      </c>
      <c r="AA48" s="124"/>
      <c r="AB48" s="41">
        <f t="shared" ca="1" si="49"/>
        <v>0</v>
      </c>
      <c r="AC48" s="42">
        <f t="shared" ca="1" si="50"/>
        <v>0</v>
      </c>
      <c r="AD48" s="43">
        <f t="shared" ca="1" si="51"/>
        <v>0</v>
      </c>
      <c r="AE48" s="43">
        <f t="shared" ca="1" si="52"/>
        <v>0</v>
      </c>
      <c r="AF48" s="43">
        <f t="shared" ca="1" si="53"/>
        <v>0</v>
      </c>
      <c r="AG48" s="44">
        <f t="shared" ca="1" si="54"/>
        <v>0</v>
      </c>
      <c r="AJ48" s="38">
        <f t="shared" si="67"/>
        <v>0</v>
      </c>
      <c r="AK48" s="30">
        <v>1.25</v>
      </c>
      <c r="AL48" s="32">
        <f t="shared" si="55"/>
        <v>0</v>
      </c>
      <c r="AN48" s="34">
        <f t="shared" si="56"/>
        <v>0</v>
      </c>
      <c r="AO48" s="35">
        <f t="shared" ca="1" si="73"/>
        <v>0</v>
      </c>
      <c r="AP48" s="35">
        <f t="shared" ca="1" si="74"/>
        <v>0</v>
      </c>
      <c r="AQ48" s="35">
        <f t="shared" ca="1" si="75"/>
        <v>0</v>
      </c>
      <c r="AR48" s="35">
        <f t="shared" ca="1" si="76"/>
        <v>0</v>
      </c>
      <c r="AS48" s="35">
        <f t="shared" ca="1" si="77"/>
        <v>0</v>
      </c>
      <c r="AX48" s="14">
        <f t="shared" si="68"/>
        <v>6.0000000000000001E-3</v>
      </c>
      <c r="AY48" s="14">
        <f t="shared" si="69"/>
        <v>1.4999999999999999E-2</v>
      </c>
      <c r="AZ48" s="14">
        <f t="shared" si="70"/>
        <v>5.5E-2</v>
      </c>
      <c r="BA48" s="14">
        <f t="shared" si="62"/>
        <v>0</v>
      </c>
      <c r="BE48" t="str">
        <f t="shared" si="63"/>
        <v>N/A</v>
      </c>
      <c r="BF48" s="14">
        <f t="shared" si="71"/>
        <v>0</v>
      </c>
      <c r="BG48" s="14">
        <f t="shared" si="72"/>
        <v>0</v>
      </c>
    </row>
    <row r="49" spans="2:59" ht="14.7" outlineLevel="1" thickBot="1">
      <c r="B49" s="29">
        <v>28</v>
      </c>
      <c r="C49" s="136" t="str">
        <f>IF(ISBLANK('Data Analysis (Client Schedule)'!C37),"",'Data Analysis (Client Schedule)'!C37)</f>
        <v/>
      </c>
      <c r="D49" s="126" t="str">
        <f>IF(ISBLANK('Data Analysis (Client Schedule)'!E37),"",'Data Analysis (Client Schedule)'!E37)</f>
        <v/>
      </c>
      <c r="E49" s="127" t="str">
        <f>IF(ISBLANK('Data Analysis (Client Schedule)'!F37),"",'Data Analysis (Client Schedule)'!F37)</f>
        <v/>
      </c>
      <c r="F49" s="127" t="str">
        <f>IF(ISBLANK('Data Analysis (Client Schedule)'!G37),"",'Data Analysis (Client Schedule)'!G37)</f>
        <v/>
      </c>
      <c r="G49" s="246" t="str">
        <f>IF(ISBLANK('Data Analysis (Client Schedule)'!H37),"",'Data Analysis (Client Schedule)'!H37)</f>
        <v/>
      </c>
      <c r="H49" s="246" t="str">
        <f>IF(ISBLANK('Data Analysis (Client Schedule)'!I37),"",'Data Analysis (Client Schedule)'!I37)</f>
        <v/>
      </c>
      <c r="I49" s="40">
        <f t="shared" si="64"/>
        <v>0</v>
      </c>
      <c r="J49" s="247" t="str">
        <f>IF(ISBLANK('Data Analysis (Client Schedule)'!K37),"",'Data Analysis (Client Schedule)'!K37)</f>
        <v/>
      </c>
      <c r="K49" s="247" t="str">
        <f>IF(ISBLANK('Data Analysis (Client Schedule)'!L37),"",'Data Analysis (Client Schedule)'!L37)</f>
        <v/>
      </c>
      <c r="L49" s="45" t="str">
        <f t="shared" si="65"/>
        <v/>
      </c>
      <c r="M49" s="30">
        <f t="shared" si="66"/>
        <v>0</v>
      </c>
      <c r="N49" s="31" t="str">
        <f t="shared" si="43"/>
        <v/>
      </c>
      <c r="O49" t="s">
        <v>40</v>
      </c>
      <c r="R49" s="145">
        <f t="shared" ca="1" si="44"/>
        <v>5.5E-2</v>
      </c>
      <c r="S49" s="30">
        <v>1.25</v>
      </c>
      <c r="T49" s="146">
        <f t="shared" ca="1" si="45"/>
        <v>0</v>
      </c>
      <c r="V49" s="33">
        <f t="shared" si="46"/>
        <v>0</v>
      </c>
      <c r="W49" s="33">
        <f t="shared" si="47"/>
        <v>0</v>
      </c>
      <c r="X49" s="33">
        <f t="shared" si="78"/>
        <v>0</v>
      </c>
      <c r="Y49" s="33">
        <f t="shared" si="78"/>
        <v>0</v>
      </c>
      <c r="Z49" s="33">
        <f t="shared" si="78"/>
        <v>0</v>
      </c>
      <c r="AA49" s="124"/>
      <c r="AB49" s="41">
        <f t="shared" ca="1" si="49"/>
        <v>0</v>
      </c>
      <c r="AC49" s="42">
        <f t="shared" ca="1" si="50"/>
        <v>0</v>
      </c>
      <c r="AD49" s="43">
        <f t="shared" ca="1" si="51"/>
        <v>0</v>
      </c>
      <c r="AE49" s="43">
        <f t="shared" ca="1" si="52"/>
        <v>0</v>
      </c>
      <c r="AF49" s="43">
        <f t="shared" ca="1" si="53"/>
        <v>0</v>
      </c>
      <c r="AG49" s="44">
        <f t="shared" ca="1" si="54"/>
        <v>0</v>
      </c>
      <c r="AJ49" s="38">
        <f t="shared" si="67"/>
        <v>0</v>
      </c>
      <c r="AK49" s="30">
        <v>1.25</v>
      </c>
      <c r="AL49" s="32">
        <f t="shared" si="55"/>
        <v>0</v>
      </c>
      <c r="AN49" s="34">
        <f t="shared" si="56"/>
        <v>0</v>
      </c>
      <c r="AO49" s="35">
        <f t="shared" ca="1" si="73"/>
        <v>0</v>
      </c>
      <c r="AP49" s="35">
        <f t="shared" ca="1" si="74"/>
        <v>0</v>
      </c>
      <c r="AQ49" s="35">
        <f t="shared" ca="1" si="75"/>
        <v>0</v>
      </c>
      <c r="AR49" s="35">
        <f t="shared" ca="1" si="76"/>
        <v>0</v>
      </c>
      <c r="AS49" s="35">
        <f t="shared" ca="1" si="77"/>
        <v>0</v>
      </c>
      <c r="AX49" s="14">
        <f t="shared" si="68"/>
        <v>6.0000000000000001E-3</v>
      </c>
      <c r="AY49" s="14">
        <f t="shared" si="69"/>
        <v>1.4999999999999999E-2</v>
      </c>
      <c r="AZ49" s="14">
        <f t="shared" si="70"/>
        <v>5.5E-2</v>
      </c>
      <c r="BA49" s="14">
        <f t="shared" si="62"/>
        <v>0</v>
      </c>
      <c r="BE49" t="str">
        <f t="shared" si="63"/>
        <v>N/A</v>
      </c>
      <c r="BF49" s="14">
        <f t="shared" si="71"/>
        <v>0</v>
      </c>
      <c r="BG49" s="14">
        <f t="shared" si="72"/>
        <v>0</v>
      </c>
    </row>
    <row r="50" spans="2:59" ht="14.7" outlineLevel="1" thickBot="1">
      <c r="B50" s="29">
        <v>29</v>
      </c>
      <c r="C50" s="136" t="str">
        <f>IF(ISBLANK('Data Analysis (Client Schedule)'!C38),"",'Data Analysis (Client Schedule)'!C38)</f>
        <v/>
      </c>
      <c r="D50" s="126" t="str">
        <f>IF(ISBLANK('Data Analysis (Client Schedule)'!E38),"",'Data Analysis (Client Schedule)'!E38)</f>
        <v/>
      </c>
      <c r="E50" s="127" t="str">
        <f>IF(ISBLANK('Data Analysis (Client Schedule)'!F38),"",'Data Analysis (Client Schedule)'!F38)</f>
        <v/>
      </c>
      <c r="F50" s="127" t="str">
        <f>IF(ISBLANK('Data Analysis (Client Schedule)'!G38),"",'Data Analysis (Client Schedule)'!G38)</f>
        <v/>
      </c>
      <c r="G50" s="246" t="str">
        <f>IF(ISBLANK('Data Analysis (Client Schedule)'!H38),"",'Data Analysis (Client Schedule)'!H38)</f>
        <v/>
      </c>
      <c r="H50" s="246" t="str">
        <f>IF(ISBLANK('Data Analysis (Client Schedule)'!I38),"",'Data Analysis (Client Schedule)'!I38)</f>
        <v/>
      </c>
      <c r="I50" s="40">
        <f t="shared" si="64"/>
        <v>0</v>
      </c>
      <c r="J50" s="247" t="str">
        <f>IF(ISBLANK('Data Analysis (Client Schedule)'!K38),"",'Data Analysis (Client Schedule)'!K38)</f>
        <v/>
      </c>
      <c r="K50" s="247" t="str">
        <f>IF(ISBLANK('Data Analysis (Client Schedule)'!L38),"",'Data Analysis (Client Schedule)'!L38)</f>
        <v/>
      </c>
      <c r="L50" s="45" t="str">
        <f t="shared" si="65"/>
        <v/>
      </c>
      <c r="M50" s="30">
        <f t="shared" si="66"/>
        <v>0</v>
      </c>
      <c r="N50" s="31" t="str">
        <f t="shared" si="43"/>
        <v/>
      </c>
      <c r="O50" t="s">
        <v>40</v>
      </c>
      <c r="R50" s="145">
        <f t="shared" ca="1" si="44"/>
        <v>5.5E-2</v>
      </c>
      <c r="S50" s="30">
        <v>1.25</v>
      </c>
      <c r="T50" s="146">
        <f t="shared" ca="1" si="45"/>
        <v>0</v>
      </c>
      <c r="V50" s="33">
        <f t="shared" si="46"/>
        <v>0</v>
      </c>
      <c r="W50" s="33">
        <f t="shared" si="47"/>
        <v>0</v>
      </c>
      <c r="X50" s="33">
        <f t="shared" si="78"/>
        <v>0</v>
      </c>
      <c r="Y50" s="33">
        <f t="shared" si="78"/>
        <v>0</v>
      </c>
      <c r="Z50" s="33">
        <f t="shared" si="78"/>
        <v>0</v>
      </c>
      <c r="AA50" s="124"/>
      <c r="AB50" s="41">
        <f t="shared" ca="1" si="49"/>
        <v>0</v>
      </c>
      <c r="AC50" s="42">
        <f t="shared" ca="1" si="50"/>
        <v>0</v>
      </c>
      <c r="AD50" s="43">
        <f t="shared" ca="1" si="51"/>
        <v>0</v>
      </c>
      <c r="AE50" s="43">
        <f t="shared" ca="1" si="52"/>
        <v>0</v>
      </c>
      <c r="AF50" s="43">
        <f t="shared" ca="1" si="53"/>
        <v>0</v>
      </c>
      <c r="AG50" s="44">
        <f t="shared" ca="1" si="54"/>
        <v>0</v>
      </c>
      <c r="AJ50" s="38">
        <f t="shared" si="67"/>
        <v>0</v>
      </c>
      <c r="AK50" s="30">
        <v>1.25</v>
      </c>
      <c r="AL50" s="32">
        <f t="shared" si="55"/>
        <v>0</v>
      </c>
      <c r="AN50" s="34">
        <f t="shared" si="56"/>
        <v>0</v>
      </c>
      <c r="AO50" s="35">
        <f t="shared" ca="1" si="73"/>
        <v>0</v>
      </c>
      <c r="AP50" s="35">
        <f t="shared" ca="1" si="74"/>
        <v>0</v>
      </c>
      <c r="AQ50" s="35">
        <f t="shared" ca="1" si="75"/>
        <v>0</v>
      </c>
      <c r="AR50" s="35">
        <f t="shared" ca="1" si="76"/>
        <v>0</v>
      </c>
      <c r="AS50" s="35">
        <f t="shared" ca="1" si="77"/>
        <v>0</v>
      </c>
      <c r="AX50" s="14">
        <f t="shared" si="68"/>
        <v>6.0000000000000001E-3</v>
      </c>
      <c r="AY50" s="14">
        <f t="shared" si="69"/>
        <v>1.4999999999999999E-2</v>
      </c>
      <c r="AZ50" s="14">
        <f t="shared" si="70"/>
        <v>5.5E-2</v>
      </c>
      <c r="BA50" s="14">
        <f t="shared" si="62"/>
        <v>0</v>
      </c>
      <c r="BE50" t="str">
        <f t="shared" si="63"/>
        <v>N/A</v>
      </c>
      <c r="BF50" s="14">
        <f t="shared" si="71"/>
        <v>0</v>
      </c>
      <c r="BG50" s="14">
        <f t="shared" si="72"/>
        <v>0</v>
      </c>
    </row>
    <row r="51" spans="2:59" ht="14.7" outlineLevel="1" thickBot="1">
      <c r="B51" s="29">
        <v>30</v>
      </c>
      <c r="C51" s="136" t="str">
        <f>IF(ISBLANK('Data Analysis (Client Schedule)'!C39),"",'Data Analysis (Client Schedule)'!C39)</f>
        <v/>
      </c>
      <c r="D51" s="126" t="str">
        <f>IF(ISBLANK('Data Analysis (Client Schedule)'!E39),"",'Data Analysis (Client Schedule)'!E39)</f>
        <v/>
      </c>
      <c r="E51" s="127" t="str">
        <f>IF(ISBLANK('Data Analysis (Client Schedule)'!F39),"",'Data Analysis (Client Schedule)'!F39)</f>
        <v/>
      </c>
      <c r="F51" s="127" t="str">
        <f>IF(ISBLANK('Data Analysis (Client Schedule)'!G39),"",'Data Analysis (Client Schedule)'!G39)</f>
        <v/>
      </c>
      <c r="G51" s="246" t="str">
        <f>IF(ISBLANK('Data Analysis (Client Schedule)'!H39),"",'Data Analysis (Client Schedule)'!H39)</f>
        <v/>
      </c>
      <c r="H51" s="246" t="str">
        <f>IF(ISBLANK('Data Analysis (Client Schedule)'!I39),"",'Data Analysis (Client Schedule)'!I39)</f>
        <v/>
      </c>
      <c r="I51" s="40">
        <f t="shared" si="64"/>
        <v>0</v>
      </c>
      <c r="J51" s="247" t="str">
        <f>IF(ISBLANK('Data Analysis (Client Schedule)'!K39),"",'Data Analysis (Client Schedule)'!K39)</f>
        <v/>
      </c>
      <c r="K51" s="247" t="str">
        <f>IF(ISBLANK('Data Analysis (Client Schedule)'!L39),"",'Data Analysis (Client Schedule)'!L39)</f>
        <v/>
      </c>
      <c r="L51" s="45" t="str">
        <f t="shared" si="65"/>
        <v/>
      </c>
      <c r="M51" s="30">
        <f t="shared" si="66"/>
        <v>0</v>
      </c>
      <c r="N51" s="31" t="str">
        <f t="shared" si="43"/>
        <v/>
      </c>
      <c r="O51" t="s">
        <v>40</v>
      </c>
      <c r="R51" s="145">
        <f t="shared" ca="1" si="44"/>
        <v>5.5E-2</v>
      </c>
      <c r="S51" s="30">
        <v>1.25</v>
      </c>
      <c r="T51" s="146">
        <f t="shared" ca="1" si="45"/>
        <v>0</v>
      </c>
      <c r="V51" s="33">
        <f t="shared" si="46"/>
        <v>0</v>
      </c>
      <c r="W51" s="33">
        <f t="shared" si="47"/>
        <v>0</v>
      </c>
      <c r="X51" s="33">
        <f t="shared" si="78"/>
        <v>0</v>
      </c>
      <c r="Y51" s="33">
        <f t="shared" si="78"/>
        <v>0</v>
      </c>
      <c r="Z51" s="33">
        <f t="shared" si="78"/>
        <v>0</v>
      </c>
      <c r="AA51" s="124"/>
      <c r="AB51" s="41">
        <f t="shared" ca="1" si="49"/>
        <v>0</v>
      </c>
      <c r="AC51" s="42">
        <f t="shared" ca="1" si="50"/>
        <v>0</v>
      </c>
      <c r="AD51" s="43">
        <f t="shared" ca="1" si="51"/>
        <v>0</v>
      </c>
      <c r="AE51" s="43">
        <f t="shared" ca="1" si="52"/>
        <v>0</v>
      </c>
      <c r="AF51" s="43">
        <f t="shared" ca="1" si="53"/>
        <v>0</v>
      </c>
      <c r="AG51" s="44">
        <f t="shared" ca="1" si="54"/>
        <v>0</v>
      </c>
      <c r="AJ51" s="38">
        <f t="shared" si="67"/>
        <v>0</v>
      </c>
      <c r="AK51" s="30">
        <v>1.25</v>
      </c>
      <c r="AL51" s="32">
        <f t="shared" si="55"/>
        <v>0</v>
      </c>
      <c r="AN51" s="34">
        <f t="shared" si="56"/>
        <v>0</v>
      </c>
      <c r="AO51" s="35">
        <f t="shared" ca="1" si="73"/>
        <v>0</v>
      </c>
      <c r="AP51" s="35">
        <f t="shared" ca="1" si="74"/>
        <v>0</v>
      </c>
      <c r="AQ51" s="35">
        <f t="shared" ca="1" si="75"/>
        <v>0</v>
      </c>
      <c r="AR51" s="35">
        <f t="shared" ca="1" si="76"/>
        <v>0</v>
      </c>
      <c r="AS51" s="35">
        <f t="shared" ca="1" si="77"/>
        <v>0</v>
      </c>
      <c r="AX51" s="14">
        <f t="shared" si="68"/>
        <v>6.0000000000000001E-3</v>
      </c>
      <c r="AY51" s="14">
        <f t="shared" si="69"/>
        <v>1.4999999999999999E-2</v>
      </c>
      <c r="AZ51" s="14">
        <f t="shared" si="70"/>
        <v>5.5E-2</v>
      </c>
      <c r="BA51" s="14">
        <f t="shared" si="62"/>
        <v>0</v>
      </c>
      <c r="BE51" t="str">
        <f t="shared" si="63"/>
        <v>N/A</v>
      </c>
      <c r="BF51" s="14">
        <f t="shared" si="71"/>
        <v>0</v>
      </c>
      <c r="BG51" s="14">
        <f t="shared" si="72"/>
        <v>0</v>
      </c>
    </row>
    <row r="52" spans="2:59" ht="14.7" outlineLevel="1" thickBot="1">
      <c r="B52" s="29">
        <v>31</v>
      </c>
      <c r="C52" s="136" t="str">
        <f>IF(ISBLANK('Data Analysis (Client Schedule)'!C40),"",'Data Analysis (Client Schedule)'!C40)</f>
        <v/>
      </c>
      <c r="D52" s="126" t="str">
        <f>IF(ISBLANK('Data Analysis (Client Schedule)'!E40),"",'Data Analysis (Client Schedule)'!E40)</f>
        <v/>
      </c>
      <c r="E52" s="127" t="str">
        <f>IF(ISBLANK('Data Analysis (Client Schedule)'!F40),"",'Data Analysis (Client Schedule)'!F40)</f>
        <v/>
      </c>
      <c r="F52" s="127" t="str">
        <f>IF(ISBLANK('Data Analysis (Client Schedule)'!G40),"",'Data Analysis (Client Schedule)'!G40)</f>
        <v/>
      </c>
      <c r="G52" s="246" t="str">
        <f>IF(ISBLANK('Data Analysis (Client Schedule)'!H40),"",'Data Analysis (Client Schedule)'!H40)</f>
        <v/>
      </c>
      <c r="H52" s="246" t="str">
        <f>IF(ISBLANK('Data Analysis (Client Schedule)'!I40),"",'Data Analysis (Client Schedule)'!I40)</f>
        <v/>
      </c>
      <c r="I52" s="40">
        <f t="shared" si="64"/>
        <v>0</v>
      </c>
      <c r="J52" s="247" t="str">
        <f>IF(ISBLANK('Data Analysis (Client Schedule)'!K40),"",'Data Analysis (Client Schedule)'!K40)</f>
        <v/>
      </c>
      <c r="K52" s="247" t="str">
        <f>IF(ISBLANK('Data Analysis (Client Schedule)'!L40),"",'Data Analysis (Client Schedule)'!L40)</f>
        <v/>
      </c>
      <c r="L52" s="45" t="str">
        <f t="shared" si="65"/>
        <v/>
      </c>
      <c r="M52" s="30">
        <f t="shared" si="66"/>
        <v>0</v>
      </c>
      <c r="N52" s="31" t="str">
        <f t="shared" si="43"/>
        <v/>
      </c>
      <c r="O52" t="s">
        <v>40</v>
      </c>
      <c r="R52" s="145">
        <f t="shared" ca="1" si="44"/>
        <v>5.5E-2</v>
      </c>
      <c r="S52" s="30">
        <v>1.25</v>
      </c>
      <c r="T52" s="146">
        <f t="shared" ca="1" si="45"/>
        <v>0</v>
      </c>
      <c r="V52" s="33">
        <f t="shared" si="46"/>
        <v>0</v>
      </c>
      <c r="W52" s="33">
        <f t="shared" si="47"/>
        <v>0</v>
      </c>
      <c r="X52" s="33">
        <f t="shared" si="78"/>
        <v>0</v>
      </c>
      <c r="Y52" s="33">
        <f t="shared" si="78"/>
        <v>0</v>
      </c>
      <c r="Z52" s="33">
        <f t="shared" si="78"/>
        <v>0</v>
      </c>
      <c r="AA52" s="124"/>
      <c r="AB52" s="41">
        <f t="shared" ca="1" si="49"/>
        <v>0</v>
      </c>
      <c r="AC52" s="42">
        <f t="shared" ca="1" si="50"/>
        <v>0</v>
      </c>
      <c r="AD52" s="43">
        <f t="shared" ca="1" si="51"/>
        <v>0</v>
      </c>
      <c r="AE52" s="43">
        <f t="shared" ca="1" si="52"/>
        <v>0</v>
      </c>
      <c r="AF52" s="43">
        <f t="shared" ca="1" si="53"/>
        <v>0</v>
      </c>
      <c r="AG52" s="44">
        <f t="shared" ca="1" si="54"/>
        <v>0</v>
      </c>
      <c r="AJ52" s="38">
        <f t="shared" si="67"/>
        <v>0</v>
      </c>
      <c r="AK52" s="30">
        <v>1.25</v>
      </c>
      <c r="AL52" s="32">
        <f t="shared" si="55"/>
        <v>0</v>
      </c>
      <c r="AN52" s="34">
        <f t="shared" si="56"/>
        <v>0</v>
      </c>
      <c r="AO52" s="35">
        <f t="shared" ca="1" si="73"/>
        <v>0</v>
      </c>
      <c r="AP52" s="35">
        <f t="shared" ca="1" si="74"/>
        <v>0</v>
      </c>
      <c r="AQ52" s="35">
        <f t="shared" ca="1" si="75"/>
        <v>0</v>
      </c>
      <c r="AR52" s="35">
        <f t="shared" ca="1" si="76"/>
        <v>0</v>
      </c>
      <c r="AS52" s="35">
        <f t="shared" ca="1" si="77"/>
        <v>0</v>
      </c>
      <c r="AX52" s="14">
        <f t="shared" si="68"/>
        <v>6.0000000000000001E-3</v>
      </c>
      <c r="AY52" s="14">
        <f t="shared" si="69"/>
        <v>1.4999999999999999E-2</v>
      </c>
      <c r="AZ52" s="14">
        <f t="shared" si="70"/>
        <v>5.5E-2</v>
      </c>
      <c r="BA52" s="14">
        <f t="shared" si="62"/>
        <v>0</v>
      </c>
      <c r="BE52" t="str">
        <f t="shared" si="63"/>
        <v>N/A</v>
      </c>
      <c r="BF52" s="14">
        <f t="shared" si="71"/>
        <v>0</v>
      </c>
      <c r="BG52" s="14">
        <f t="shared" si="72"/>
        <v>0</v>
      </c>
    </row>
    <row r="53" spans="2:59" ht="14.7" outlineLevel="1" thickBot="1">
      <c r="B53" s="29">
        <v>32</v>
      </c>
      <c r="C53" s="136" t="str">
        <f>IF(ISBLANK('Data Analysis (Client Schedule)'!C41),"",'Data Analysis (Client Schedule)'!C41)</f>
        <v/>
      </c>
      <c r="D53" s="126" t="str">
        <f>IF(ISBLANK('Data Analysis (Client Schedule)'!E41),"",'Data Analysis (Client Schedule)'!E41)</f>
        <v/>
      </c>
      <c r="E53" s="127" t="str">
        <f>IF(ISBLANK('Data Analysis (Client Schedule)'!F41),"",'Data Analysis (Client Schedule)'!F41)</f>
        <v/>
      </c>
      <c r="F53" s="127" t="str">
        <f>IF(ISBLANK('Data Analysis (Client Schedule)'!G41),"",'Data Analysis (Client Schedule)'!G41)</f>
        <v/>
      </c>
      <c r="G53" s="246" t="str">
        <f>IF(ISBLANK('Data Analysis (Client Schedule)'!H41),"",'Data Analysis (Client Schedule)'!H41)</f>
        <v/>
      </c>
      <c r="H53" s="246" t="str">
        <f>IF(ISBLANK('Data Analysis (Client Schedule)'!I41),"",'Data Analysis (Client Schedule)'!I41)</f>
        <v/>
      </c>
      <c r="I53" s="40">
        <f t="shared" si="64"/>
        <v>0</v>
      </c>
      <c r="J53" s="247" t="str">
        <f>IF(ISBLANK('Data Analysis (Client Schedule)'!K41),"",'Data Analysis (Client Schedule)'!K41)</f>
        <v/>
      </c>
      <c r="K53" s="247" t="str">
        <f>IF(ISBLANK('Data Analysis (Client Schedule)'!L41),"",'Data Analysis (Client Schedule)'!L41)</f>
        <v/>
      </c>
      <c r="L53" s="45" t="str">
        <f t="shared" si="65"/>
        <v/>
      </c>
      <c r="M53" s="30">
        <f t="shared" si="66"/>
        <v>0</v>
      </c>
      <c r="N53" s="31" t="str">
        <f t="shared" si="43"/>
        <v/>
      </c>
      <c r="O53" t="s">
        <v>40</v>
      </c>
      <c r="R53" s="145">
        <f t="shared" ca="1" si="44"/>
        <v>5.5E-2</v>
      </c>
      <c r="S53" s="30">
        <v>1.25</v>
      </c>
      <c r="T53" s="146">
        <f t="shared" ca="1" si="45"/>
        <v>0</v>
      </c>
      <c r="V53" s="33">
        <f t="shared" si="46"/>
        <v>0</v>
      </c>
      <c r="W53" s="33">
        <f t="shared" si="47"/>
        <v>0</v>
      </c>
      <c r="X53" s="33">
        <f t="shared" si="78"/>
        <v>0</v>
      </c>
      <c r="Y53" s="33">
        <f t="shared" si="78"/>
        <v>0</v>
      </c>
      <c r="Z53" s="33">
        <f t="shared" si="78"/>
        <v>0</v>
      </c>
      <c r="AA53" s="124"/>
      <c r="AB53" s="41">
        <f t="shared" ca="1" si="49"/>
        <v>0</v>
      </c>
      <c r="AC53" s="42">
        <f t="shared" ca="1" si="50"/>
        <v>0</v>
      </c>
      <c r="AD53" s="43">
        <f t="shared" ca="1" si="51"/>
        <v>0</v>
      </c>
      <c r="AE53" s="43">
        <f t="shared" ca="1" si="52"/>
        <v>0</v>
      </c>
      <c r="AF53" s="43">
        <f t="shared" ca="1" si="53"/>
        <v>0</v>
      </c>
      <c r="AG53" s="44">
        <f t="shared" ca="1" si="54"/>
        <v>0</v>
      </c>
      <c r="AJ53" s="38">
        <f t="shared" si="67"/>
        <v>0</v>
      </c>
      <c r="AK53" s="30">
        <v>1.25</v>
      </c>
      <c r="AL53" s="32">
        <f t="shared" si="55"/>
        <v>0</v>
      </c>
      <c r="AN53" s="34">
        <f t="shared" si="56"/>
        <v>0</v>
      </c>
      <c r="AO53" s="35">
        <f t="shared" ca="1" si="73"/>
        <v>0</v>
      </c>
      <c r="AP53" s="35">
        <f t="shared" ca="1" si="74"/>
        <v>0</v>
      </c>
      <c r="AQ53" s="35">
        <f t="shared" ca="1" si="75"/>
        <v>0</v>
      </c>
      <c r="AR53" s="35">
        <f t="shared" ca="1" si="76"/>
        <v>0</v>
      </c>
      <c r="AS53" s="35">
        <f t="shared" ca="1" si="77"/>
        <v>0</v>
      </c>
      <c r="AX53" s="14">
        <f t="shared" si="68"/>
        <v>6.0000000000000001E-3</v>
      </c>
      <c r="AY53" s="14">
        <f t="shared" si="69"/>
        <v>1.4999999999999999E-2</v>
      </c>
      <c r="AZ53" s="14">
        <f t="shared" si="70"/>
        <v>5.5E-2</v>
      </c>
      <c r="BA53" s="14">
        <f t="shared" si="62"/>
        <v>0</v>
      </c>
      <c r="BE53" t="str">
        <f t="shared" si="63"/>
        <v>N/A</v>
      </c>
      <c r="BF53" s="14">
        <f t="shared" si="71"/>
        <v>0</v>
      </c>
      <c r="BG53" s="14">
        <f t="shared" si="72"/>
        <v>0</v>
      </c>
    </row>
    <row r="54" spans="2:59" ht="14.7" outlineLevel="1" thickBot="1">
      <c r="B54" s="29">
        <v>33</v>
      </c>
      <c r="C54" s="136" t="str">
        <f>IF(ISBLANK('Data Analysis (Client Schedule)'!C42),"",'Data Analysis (Client Schedule)'!C42)</f>
        <v/>
      </c>
      <c r="D54" s="126" t="str">
        <f>IF(ISBLANK('Data Analysis (Client Schedule)'!E42),"",'Data Analysis (Client Schedule)'!E42)</f>
        <v/>
      </c>
      <c r="E54" s="127" t="str">
        <f>IF(ISBLANK('Data Analysis (Client Schedule)'!F42),"",'Data Analysis (Client Schedule)'!F42)</f>
        <v/>
      </c>
      <c r="F54" s="127" t="str">
        <f>IF(ISBLANK('Data Analysis (Client Schedule)'!G42),"",'Data Analysis (Client Schedule)'!G42)</f>
        <v/>
      </c>
      <c r="G54" s="246" t="str">
        <f>IF(ISBLANK('Data Analysis (Client Schedule)'!H42),"",'Data Analysis (Client Schedule)'!H42)</f>
        <v/>
      </c>
      <c r="H54" s="246" t="str">
        <f>IF(ISBLANK('Data Analysis (Client Schedule)'!I42),"",'Data Analysis (Client Schedule)'!I42)</f>
        <v/>
      </c>
      <c r="I54" s="40">
        <f t="shared" si="64"/>
        <v>0</v>
      </c>
      <c r="J54" s="247" t="str">
        <f>IF(ISBLANK('Data Analysis (Client Schedule)'!K42),"",'Data Analysis (Client Schedule)'!K42)</f>
        <v/>
      </c>
      <c r="K54" s="247" t="str">
        <f>IF(ISBLANK('Data Analysis (Client Schedule)'!L42),"",'Data Analysis (Client Schedule)'!L42)</f>
        <v/>
      </c>
      <c r="L54" s="45" t="str">
        <f t="shared" si="65"/>
        <v/>
      </c>
      <c r="M54" s="30">
        <f t="shared" si="66"/>
        <v>0</v>
      </c>
      <c r="N54" s="31" t="str">
        <f t="shared" ref="N54:N85" si="79">IF(M54=0,"",IF(M54&gt;S54,"PASS","FAIL"))</f>
        <v/>
      </c>
      <c r="O54" t="s">
        <v>40</v>
      </c>
      <c r="R54" s="145">
        <f t="shared" ref="R54:R85" ca="1" si="80">LOOKUP(O54,$BC$17:$BC$18,AZ54:AZ54)</f>
        <v>5.5E-2</v>
      </c>
      <c r="S54" s="30">
        <v>1.25</v>
      </c>
      <c r="T54" s="146">
        <f t="shared" ref="T54:T85" ca="1" si="81">IFERROR(G54*R54/12,0)</f>
        <v>0</v>
      </c>
      <c r="V54" s="33">
        <f t="shared" ref="V54:V85" si="82">IFERROR((J54*$C$214)+J54,0)</f>
        <v>0</v>
      </c>
      <c r="W54" s="33">
        <f t="shared" ref="W54:W85" si="83">IFERROR(V54+(V54*$C$214),0)</f>
        <v>0</v>
      </c>
      <c r="X54" s="33">
        <f t="shared" si="78"/>
        <v>0</v>
      </c>
      <c r="Y54" s="33">
        <f t="shared" si="78"/>
        <v>0</v>
      </c>
      <c r="Z54" s="33">
        <f t="shared" si="78"/>
        <v>0</v>
      </c>
      <c r="AA54" s="124"/>
      <c r="AB54" s="41">
        <f t="shared" ref="AB54:AB85" ca="1" si="84">IFERROR(J54/T54,0)</f>
        <v>0</v>
      </c>
      <c r="AC54" s="42">
        <f t="shared" ref="AC54:AC85" ca="1" si="85">IFERROR(V54/$T54,0)</f>
        <v>0</v>
      </c>
      <c r="AD54" s="43">
        <f t="shared" ref="AD54:AD85" ca="1" si="86">IFERROR(W54/$T54,0)</f>
        <v>0</v>
      </c>
      <c r="AE54" s="43">
        <f t="shared" ref="AE54:AE85" ca="1" si="87">IFERROR(X54/$T54,0)</f>
        <v>0</v>
      </c>
      <c r="AF54" s="43">
        <f t="shared" ref="AF54:AF85" ca="1" si="88">IFERROR(Y54/$T54,0)</f>
        <v>0</v>
      </c>
      <c r="AG54" s="44">
        <f t="shared" ref="AG54:AG85" ca="1" si="89">IFERROR(Z54/$T54,0)</f>
        <v>0</v>
      </c>
      <c r="AJ54" s="38">
        <f t="shared" si="67"/>
        <v>0</v>
      </c>
      <c r="AK54" s="30">
        <v>1.25</v>
      </c>
      <c r="AL54" s="32">
        <f t="shared" ref="AL54:AL85" si="90">IFERROR(G54*AJ54/12,0)</f>
        <v>0</v>
      </c>
      <c r="AN54" s="34">
        <f t="shared" ref="AN54:AN85" si="91">IFERROR(J54/AL54,0)</f>
        <v>0</v>
      </c>
      <c r="AO54" s="35">
        <f t="shared" ca="1" si="73"/>
        <v>0</v>
      </c>
      <c r="AP54" s="35">
        <f t="shared" ca="1" si="74"/>
        <v>0</v>
      </c>
      <c r="AQ54" s="35">
        <f t="shared" ca="1" si="75"/>
        <v>0</v>
      </c>
      <c r="AR54" s="35">
        <f t="shared" ca="1" si="76"/>
        <v>0</v>
      </c>
      <c r="AS54" s="35">
        <f t="shared" ca="1" si="77"/>
        <v>0</v>
      </c>
      <c r="AX54" s="14">
        <f t="shared" si="68"/>
        <v>6.0000000000000001E-3</v>
      </c>
      <c r="AY54" s="14">
        <f t="shared" si="69"/>
        <v>1.4999999999999999E-2</v>
      </c>
      <c r="AZ54" s="14">
        <f t="shared" si="70"/>
        <v>5.5E-2</v>
      </c>
      <c r="BA54" s="14">
        <f t="shared" ref="BA54:BA85" si="92">IFERROR((L54-AX54)+AY54,0)</f>
        <v>0</v>
      </c>
      <c r="BE54" t="str">
        <f t="shared" ref="BE54:BE85" si="93">IF(OR(A54="Yes",AND(C54&lt;&gt;$C$178,C54&lt;&gt;$C$179)),"N/A",IF(AND(OR(C54=$C$178,C54=$C$179),G54=0),"Unen","Mort"))</f>
        <v>N/A</v>
      </c>
      <c r="BF54" s="14">
        <f t="shared" si="71"/>
        <v>0</v>
      </c>
      <c r="BG54" s="14">
        <f t="shared" si="72"/>
        <v>0</v>
      </c>
    </row>
    <row r="55" spans="2:59" ht="14.7" outlineLevel="1" thickBot="1">
      <c r="B55" s="29">
        <v>34</v>
      </c>
      <c r="C55" s="136" t="str">
        <f>IF(ISBLANK('Data Analysis (Client Schedule)'!C43),"",'Data Analysis (Client Schedule)'!C43)</f>
        <v/>
      </c>
      <c r="D55" s="126" t="str">
        <f>IF(ISBLANK('Data Analysis (Client Schedule)'!E43),"",'Data Analysis (Client Schedule)'!E43)</f>
        <v/>
      </c>
      <c r="E55" s="127" t="str">
        <f>IF(ISBLANK('Data Analysis (Client Schedule)'!F43),"",'Data Analysis (Client Schedule)'!F43)</f>
        <v/>
      </c>
      <c r="F55" s="127" t="str">
        <f>IF(ISBLANK('Data Analysis (Client Schedule)'!G43),"",'Data Analysis (Client Schedule)'!G43)</f>
        <v/>
      </c>
      <c r="G55" s="246" t="str">
        <f>IF(ISBLANK('Data Analysis (Client Schedule)'!H43),"",'Data Analysis (Client Schedule)'!H43)</f>
        <v/>
      </c>
      <c r="H55" s="246" t="str">
        <f>IF(ISBLANK('Data Analysis (Client Schedule)'!I43),"",'Data Analysis (Client Schedule)'!I43)</f>
        <v/>
      </c>
      <c r="I55" s="40">
        <f t="shared" si="64"/>
        <v>0</v>
      </c>
      <c r="J55" s="247" t="str">
        <f>IF(ISBLANK('Data Analysis (Client Schedule)'!K43),"",'Data Analysis (Client Schedule)'!K43)</f>
        <v/>
      </c>
      <c r="K55" s="247" t="str">
        <f>IF(ISBLANK('Data Analysis (Client Schedule)'!L43),"",'Data Analysis (Client Schedule)'!L43)</f>
        <v/>
      </c>
      <c r="L55" s="45" t="str">
        <f t="shared" si="65"/>
        <v/>
      </c>
      <c r="M55" s="30">
        <f t="shared" si="66"/>
        <v>0</v>
      </c>
      <c r="N55" s="31" t="str">
        <f t="shared" si="79"/>
        <v/>
      </c>
      <c r="O55" t="s">
        <v>40</v>
      </c>
      <c r="R55" s="145">
        <f t="shared" ca="1" si="80"/>
        <v>5.5E-2</v>
      </c>
      <c r="S55" s="30">
        <v>1.25</v>
      </c>
      <c r="T55" s="146">
        <f t="shared" ca="1" si="81"/>
        <v>0</v>
      </c>
      <c r="V55" s="33">
        <f t="shared" si="82"/>
        <v>0</v>
      </c>
      <c r="W55" s="33">
        <f t="shared" si="83"/>
        <v>0</v>
      </c>
      <c r="X55" s="33">
        <f t="shared" si="78"/>
        <v>0</v>
      </c>
      <c r="Y55" s="33">
        <f t="shared" si="78"/>
        <v>0</v>
      </c>
      <c r="Z55" s="33">
        <f t="shared" si="78"/>
        <v>0</v>
      </c>
      <c r="AA55" s="124"/>
      <c r="AB55" s="41">
        <f t="shared" ca="1" si="84"/>
        <v>0</v>
      </c>
      <c r="AC55" s="42">
        <f t="shared" ca="1" si="85"/>
        <v>0</v>
      </c>
      <c r="AD55" s="43">
        <f t="shared" ca="1" si="86"/>
        <v>0</v>
      </c>
      <c r="AE55" s="43">
        <f t="shared" ca="1" si="87"/>
        <v>0</v>
      </c>
      <c r="AF55" s="43">
        <f t="shared" ca="1" si="88"/>
        <v>0</v>
      </c>
      <c r="AG55" s="44">
        <f t="shared" ca="1" si="89"/>
        <v>0</v>
      </c>
      <c r="AJ55" s="38">
        <f t="shared" si="67"/>
        <v>0</v>
      </c>
      <c r="AK55" s="30">
        <v>1.25</v>
      </c>
      <c r="AL55" s="32">
        <f t="shared" si="90"/>
        <v>0</v>
      </c>
      <c r="AN55" s="34">
        <f t="shared" si="91"/>
        <v>0</v>
      </c>
      <c r="AO55" s="35">
        <f t="shared" ca="1" si="73"/>
        <v>0</v>
      </c>
      <c r="AP55" s="35">
        <f t="shared" ca="1" si="74"/>
        <v>0</v>
      </c>
      <c r="AQ55" s="35">
        <f t="shared" ca="1" si="75"/>
        <v>0</v>
      </c>
      <c r="AR55" s="35">
        <f t="shared" ca="1" si="76"/>
        <v>0</v>
      </c>
      <c r="AS55" s="35">
        <f t="shared" ca="1" si="77"/>
        <v>0</v>
      </c>
      <c r="AX55" s="14">
        <f t="shared" si="68"/>
        <v>6.0000000000000001E-3</v>
      </c>
      <c r="AY55" s="14">
        <f t="shared" si="69"/>
        <v>1.4999999999999999E-2</v>
      </c>
      <c r="AZ55" s="14">
        <f t="shared" si="70"/>
        <v>5.5E-2</v>
      </c>
      <c r="BA55" s="14">
        <f t="shared" si="92"/>
        <v>0</v>
      </c>
      <c r="BE55" t="str">
        <f t="shared" si="93"/>
        <v>N/A</v>
      </c>
      <c r="BF55" s="14">
        <f t="shared" si="71"/>
        <v>0</v>
      </c>
      <c r="BG55" s="14">
        <f t="shared" si="72"/>
        <v>0</v>
      </c>
    </row>
    <row r="56" spans="2:59" ht="14.7" outlineLevel="1" thickBot="1">
      <c r="B56" s="29">
        <v>35</v>
      </c>
      <c r="C56" s="136" t="str">
        <f>IF(ISBLANK('Data Analysis (Client Schedule)'!C44),"",'Data Analysis (Client Schedule)'!C44)</f>
        <v/>
      </c>
      <c r="D56" s="126" t="str">
        <f>IF(ISBLANK('Data Analysis (Client Schedule)'!E44),"",'Data Analysis (Client Schedule)'!E44)</f>
        <v/>
      </c>
      <c r="E56" s="127" t="str">
        <f>IF(ISBLANK('Data Analysis (Client Schedule)'!F44),"",'Data Analysis (Client Schedule)'!F44)</f>
        <v/>
      </c>
      <c r="F56" s="127" t="str">
        <f>IF(ISBLANK('Data Analysis (Client Schedule)'!G44),"",'Data Analysis (Client Schedule)'!G44)</f>
        <v/>
      </c>
      <c r="G56" s="246" t="str">
        <f>IF(ISBLANK('Data Analysis (Client Schedule)'!H44),"",'Data Analysis (Client Schedule)'!H44)</f>
        <v/>
      </c>
      <c r="H56" s="246" t="str">
        <f>IF(ISBLANK('Data Analysis (Client Schedule)'!I44),"",'Data Analysis (Client Schedule)'!I44)</f>
        <v/>
      </c>
      <c r="I56" s="40">
        <f t="shared" si="64"/>
        <v>0</v>
      </c>
      <c r="J56" s="247" t="str">
        <f>IF(ISBLANK('Data Analysis (Client Schedule)'!K44),"",'Data Analysis (Client Schedule)'!K44)</f>
        <v/>
      </c>
      <c r="K56" s="247" t="str">
        <f>IF(ISBLANK('Data Analysis (Client Schedule)'!L44),"",'Data Analysis (Client Schedule)'!L44)</f>
        <v/>
      </c>
      <c r="L56" s="45" t="str">
        <f t="shared" si="65"/>
        <v/>
      </c>
      <c r="M56" s="30">
        <f t="shared" si="66"/>
        <v>0</v>
      </c>
      <c r="N56" s="31" t="str">
        <f t="shared" si="79"/>
        <v/>
      </c>
      <c r="O56" t="s">
        <v>40</v>
      </c>
      <c r="R56" s="145">
        <f t="shared" ca="1" si="80"/>
        <v>5.5E-2</v>
      </c>
      <c r="S56" s="30">
        <v>1.25</v>
      </c>
      <c r="T56" s="146">
        <f t="shared" ca="1" si="81"/>
        <v>0</v>
      </c>
      <c r="V56" s="33">
        <f t="shared" si="82"/>
        <v>0</v>
      </c>
      <c r="W56" s="33">
        <f t="shared" si="83"/>
        <v>0</v>
      </c>
      <c r="X56" s="33">
        <f t="shared" si="78"/>
        <v>0</v>
      </c>
      <c r="Y56" s="33">
        <f t="shared" si="78"/>
        <v>0</v>
      </c>
      <c r="Z56" s="33">
        <f t="shared" si="78"/>
        <v>0</v>
      </c>
      <c r="AA56" s="124"/>
      <c r="AB56" s="41">
        <f t="shared" ca="1" si="84"/>
        <v>0</v>
      </c>
      <c r="AC56" s="42">
        <f t="shared" ca="1" si="85"/>
        <v>0</v>
      </c>
      <c r="AD56" s="43">
        <f t="shared" ca="1" si="86"/>
        <v>0</v>
      </c>
      <c r="AE56" s="43">
        <f t="shared" ca="1" si="87"/>
        <v>0</v>
      </c>
      <c r="AF56" s="43">
        <f t="shared" ca="1" si="88"/>
        <v>0</v>
      </c>
      <c r="AG56" s="44">
        <f t="shared" ca="1" si="89"/>
        <v>0</v>
      </c>
      <c r="AJ56" s="38">
        <f t="shared" si="67"/>
        <v>0</v>
      </c>
      <c r="AK56" s="30">
        <v>1.25</v>
      </c>
      <c r="AL56" s="32">
        <f t="shared" si="90"/>
        <v>0</v>
      </c>
      <c r="AN56" s="34">
        <f t="shared" si="91"/>
        <v>0</v>
      </c>
      <c r="AO56" s="35">
        <f t="shared" ca="1" si="73"/>
        <v>0</v>
      </c>
      <c r="AP56" s="35">
        <f t="shared" ca="1" si="74"/>
        <v>0</v>
      </c>
      <c r="AQ56" s="35">
        <f t="shared" ca="1" si="75"/>
        <v>0</v>
      </c>
      <c r="AR56" s="35">
        <f t="shared" ca="1" si="76"/>
        <v>0</v>
      </c>
      <c r="AS56" s="35">
        <f t="shared" ca="1" si="77"/>
        <v>0</v>
      </c>
      <c r="AX56" s="14">
        <f t="shared" si="68"/>
        <v>6.0000000000000001E-3</v>
      </c>
      <c r="AY56" s="14">
        <f t="shared" si="69"/>
        <v>1.4999999999999999E-2</v>
      </c>
      <c r="AZ56" s="14">
        <f t="shared" si="70"/>
        <v>5.5E-2</v>
      </c>
      <c r="BA56" s="14">
        <f t="shared" si="92"/>
        <v>0</v>
      </c>
      <c r="BE56" t="str">
        <f t="shared" si="93"/>
        <v>N/A</v>
      </c>
      <c r="BF56" s="14">
        <f t="shared" si="71"/>
        <v>0</v>
      </c>
      <c r="BG56" s="14">
        <f t="shared" si="72"/>
        <v>0</v>
      </c>
    </row>
    <row r="57" spans="2:59" ht="14.7" outlineLevel="1" thickBot="1">
      <c r="B57" s="29">
        <v>36</v>
      </c>
      <c r="C57" s="136" t="str">
        <f>IF(ISBLANK('Data Analysis (Client Schedule)'!C45),"",'Data Analysis (Client Schedule)'!C45)</f>
        <v/>
      </c>
      <c r="D57" s="126" t="str">
        <f>IF(ISBLANK('Data Analysis (Client Schedule)'!E45),"",'Data Analysis (Client Schedule)'!E45)</f>
        <v/>
      </c>
      <c r="E57" s="127" t="str">
        <f>IF(ISBLANK('Data Analysis (Client Schedule)'!F45),"",'Data Analysis (Client Schedule)'!F45)</f>
        <v/>
      </c>
      <c r="F57" s="127" t="str">
        <f>IF(ISBLANK('Data Analysis (Client Schedule)'!G45),"",'Data Analysis (Client Schedule)'!G45)</f>
        <v/>
      </c>
      <c r="G57" s="246" t="str">
        <f>IF(ISBLANK('Data Analysis (Client Schedule)'!H45),"",'Data Analysis (Client Schedule)'!H45)</f>
        <v/>
      </c>
      <c r="H57" s="246" t="str">
        <f>IF(ISBLANK('Data Analysis (Client Schedule)'!I45),"",'Data Analysis (Client Schedule)'!I45)</f>
        <v/>
      </c>
      <c r="I57" s="40">
        <f t="shared" si="64"/>
        <v>0</v>
      </c>
      <c r="J57" s="247" t="str">
        <f>IF(ISBLANK('Data Analysis (Client Schedule)'!K45),"",'Data Analysis (Client Schedule)'!K45)</f>
        <v/>
      </c>
      <c r="K57" s="247" t="str">
        <f>IF(ISBLANK('Data Analysis (Client Schedule)'!L45),"",'Data Analysis (Client Schedule)'!L45)</f>
        <v/>
      </c>
      <c r="L57" s="45" t="str">
        <f t="shared" si="65"/>
        <v/>
      </c>
      <c r="M57" s="30">
        <f t="shared" si="66"/>
        <v>0</v>
      </c>
      <c r="N57" s="31" t="str">
        <f t="shared" si="79"/>
        <v/>
      </c>
      <c r="O57" t="s">
        <v>40</v>
      </c>
      <c r="R57" s="145">
        <f t="shared" ca="1" si="80"/>
        <v>5.5E-2</v>
      </c>
      <c r="S57" s="30">
        <v>1.25</v>
      </c>
      <c r="T57" s="146">
        <f t="shared" ca="1" si="81"/>
        <v>0</v>
      </c>
      <c r="V57" s="33">
        <f t="shared" si="82"/>
        <v>0</v>
      </c>
      <c r="W57" s="33">
        <f t="shared" si="83"/>
        <v>0</v>
      </c>
      <c r="X57" s="33">
        <f t="shared" si="78"/>
        <v>0</v>
      </c>
      <c r="Y57" s="33">
        <f t="shared" si="78"/>
        <v>0</v>
      </c>
      <c r="Z57" s="33">
        <f t="shared" si="78"/>
        <v>0</v>
      </c>
      <c r="AA57" s="124"/>
      <c r="AB57" s="41">
        <f t="shared" ca="1" si="84"/>
        <v>0</v>
      </c>
      <c r="AC57" s="42">
        <f t="shared" ca="1" si="85"/>
        <v>0</v>
      </c>
      <c r="AD57" s="43">
        <f t="shared" ca="1" si="86"/>
        <v>0</v>
      </c>
      <c r="AE57" s="43">
        <f t="shared" ca="1" si="87"/>
        <v>0</v>
      </c>
      <c r="AF57" s="43">
        <f t="shared" ca="1" si="88"/>
        <v>0</v>
      </c>
      <c r="AG57" s="44">
        <f t="shared" ca="1" si="89"/>
        <v>0</v>
      </c>
      <c r="AJ57" s="38">
        <f t="shared" si="67"/>
        <v>0</v>
      </c>
      <c r="AK57" s="30">
        <v>1.25</v>
      </c>
      <c r="AL57" s="32">
        <f t="shared" si="90"/>
        <v>0</v>
      </c>
      <c r="AN57" s="34">
        <f t="shared" si="91"/>
        <v>0</v>
      </c>
      <c r="AO57" s="35">
        <f t="shared" ca="1" si="73"/>
        <v>0</v>
      </c>
      <c r="AP57" s="35">
        <f t="shared" ca="1" si="74"/>
        <v>0</v>
      </c>
      <c r="AQ57" s="35">
        <f t="shared" ca="1" si="75"/>
        <v>0</v>
      </c>
      <c r="AR57" s="35">
        <f t="shared" ca="1" si="76"/>
        <v>0</v>
      </c>
      <c r="AS57" s="35">
        <f t="shared" ca="1" si="77"/>
        <v>0</v>
      </c>
      <c r="AX57" s="14">
        <f t="shared" si="68"/>
        <v>6.0000000000000001E-3</v>
      </c>
      <c r="AY57" s="14">
        <f t="shared" si="69"/>
        <v>1.4999999999999999E-2</v>
      </c>
      <c r="AZ57" s="14">
        <f t="shared" si="70"/>
        <v>5.5E-2</v>
      </c>
      <c r="BA57" s="14">
        <f t="shared" si="92"/>
        <v>0</v>
      </c>
      <c r="BE57" t="str">
        <f t="shared" si="93"/>
        <v>N/A</v>
      </c>
      <c r="BF57" s="14">
        <f t="shared" si="71"/>
        <v>0</v>
      </c>
      <c r="BG57" s="14">
        <f t="shared" si="72"/>
        <v>0</v>
      </c>
    </row>
    <row r="58" spans="2:59" ht="14.7" outlineLevel="1" thickBot="1">
      <c r="B58" s="29">
        <v>37</v>
      </c>
      <c r="C58" s="136" t="str">
        <f>IF(ISBLANK('Data Analysis (Client Schedule)'!C46),"",'Data Analysis (Client Schedule)'!C46)</f>
        <v/>
      </c>
      <c r="D58" s="126" t="str">
        <f>IF(ISBLANK('Data Analysis (Client Schedule)'!E46),"",'Data Analysis (Client Schedule)'!E46)</f>
        <v/>
      </c>
      <c r="E58" s="127" t="str">
        <f>IF(ISBLANK('Data Analysis (Client Schedule)'!F46),"",'Data Analysis (Client Schedule)'!F46)</f>
        <v/>
      </c>
      <c r="F58" s="127" t="str">
        <f>IF(ISBLANK('Data Analysis (Client Schedule)'!G46),"",'Data Analysis (Client Schedule)'!G46)</f>
        <v/>
      </c>
      <c r="G58" s="246" t="str">
        <f>IF(ISBLANK('Data Analysis (Client Schedule)'!H46),"",'Data Analysis (Client Schedule)'!H46)</f>
        <v/>
      </c>
      <c r="H58" s="246" t="str">
        <f>IF(ISBLANK('Data Analysis (Client Schedule)'!I46),"",'Data Analysis (Client Schedule)'!I46)</f>
        <v/>
      </c>
      <c r="I58" s="40">
        <f t="shared" si="64"/>
        <v>0</v>
      </c>
      <c r="J58" s="247" t="str">
        <f>IF(ISBLANK('Data Analysis (Client Schedule)'!K46),"",'Data Analysis (Client Schedule)'!K46)</f>
        <v/>
      </c>
      <c r="K58" s="247" t="str">
        <f>IF(ISBLANK('Data Analysis (Client Schedule)'!L46),"",'Data Analysis (Client Schedule)'!L46)</f>
        <v/>
      </c>
      <c r="L58" s="45" t="str">
        <f t="shared" si="65"/>
        <v/>
      </c>
      <c r="M58" s="30">
        <f t="shared" si="66"/>
        <v>0</v>
      </c>
      <c r="N58" s="31" t="str">
        <f t="shared" si="79"/>
        <v/>
      </c>
      <c r="O58" t="s">
        <v>40</v>
      </c>
      <c r="R58" s="145">
        <f t="shared" ca="1" si="80"/>
        <v>5.5E-2</v>
      </c>
      <c r="S58" s="30">
        <v>1.25</v>
      </c>
      <c r="T58" s="146">
        <f t="shared" ca="1" si="81"/>
        <v>0</v>
      </c>
      <c r="V58" s="33">
        <f t="shared" si="82"/>
        <v>0</v>
      </c>
      <c r="W58" s="33">
        <f t="shared" si="83"/>
        <v>0</v>
      </c>
      <c r="X58" s="33">
        <f t="shared" si="78"/>
        <v>0</v>
      </c>
      <c r="Y58" s="33">
        <f t="shared" si="78"/>
        <v>0</v>
      </c>
      <c r="Z58" s="33">
        <f t="shared" si="78"/>
        <v>0</v>
      </c>
      <c r="AA58" s="124"/>
      <c r="AB58" s="41">
        <f t="shared" ca="1" si="84"/>
        <v>0</v>
      </c>
      <c r="AC58" s="42">
        <f t="shared" ca="1" si="85"/>
        <v>0</v>
      </c>
      <c r="AD58" s="43">
        <f t="shared" ca="1" si="86"/>
        <v>0</v>
      </c>
      <c r="AE58" s="43">
        <f t="shared" ca="1" si="87"/>
        <v>0</v>
      </c>
      <c r="AF58" s="43">
        <f t="shared" ca="1" si="88"/>
        <v>0</v>
      </c>
      <c r="AG58" s="44">
        <f t="shared" ca="1" si="89"/>
        <v>0</v>
      </c>
      <c r="AJ58" s="38">
        <f t="shared" si="67"/>
        <v>0</v>
      </c>
      <c r="AK58" s="30">
        <v>1.25</v>
      </c>
      <c r="AL58" s="32">
        <f t="shared" si="90"/>
        <v>0</v>
      </c>
      <c r="AN58" s="34">
        <f t="shared" si="91"/>
        <v>0</v>
      </c>
      <c r="AO58" s="35">
        <f t="shared" ca="1" si="73"/>
        <v>0</v>
      </c>
      <c r="AP58" s="35">
        <f t="shared" ca="1" si="74"/>
        <v>0</v>
      </c>
      <c r="AQ58" s="35">
        <f t="shared" ca="1" si="75"/>
        <v>0</v>
      </c>
      <c r="AR58" s="35">
        <f t="shared" ca="1" si="76"/>
        <v>0</v>
      </c>
      <c r="AS58" s="35">
        <f t="shared" ca="1" si="77"/>
        <v>0</v>
      </c>
      <c r="AX58" s="14">
        <f t="shared" si="68"/>
        <v>6.0000000000000001E-3</v>
      </c>
      <c r="AY58" s="14">
        <f t="shared" si="69"/>
        <v>1.4999999999999999E-2</v>
      </c>
      <c r="AZ58" s="14">
        <f t="shared" si="70"/>
        <v>5.5E-2</v>
      </c>
      <c r="BA58" s="14">
        <f t="shared" si="92"/>
        <v>0</v>
      </c>
      <c r="BE58" t="str">
        <f t="shared" si="93"/>
        <v>N/A</v>
      </c>
      <c r="BF58" s="14">
        <f t="shared" si="71"/>
        <v>0</v>
      </c>
      <c r="BG58" s="14">
        <f t="shared" si="72"/>
        <v>0</v>
      </c>
    </row>
    <row r="59" spans="2:59" ht="14.7" outlineLevel="1" thickBot="1">
      <c r="B59" s="29">
        <v>38</v>
      </c>
      <c r="C59" s="136" t="str">
        <f>IF(ISBLANK('Data Analysis (Client Schedule)'!C47),"",'Data Analysis (Client Schedule)'!C47)</f>
        <v/>
      </c>
      <c r="D59" s="126" t="str">
        <f>IF(ISBLANK('Data Analysis (Client Schedule)'!E47),"",'Data Analysis (Client Schedule)'!E47)</f>
        <v/>
      </c>
      <c r="E59" s="127" t="str">
        <f>IF(ISBLANK('Data Analysis (Client Schedule)'!F47),"",'Data Analysis (Client Schedule)'!F47)</f>
        <v/>
      </c>
      <c r="F59" s="127" t="str">
        <f>IF(ISBLANK('Data Analysis (Client Schedule)'!G47),"",'Data Analysis (Client Schedule)'!G47)</f>
        <v/>
      </c>
      <c r="G59" s="246" t="str">
        <f>IF(ISBLANK('Data Analysis (Client Schedule)'!H47),"",'Data Analysis (Client Schedule)'!H47)</f>
        <v/>
      </c>
      <c r="H59" s="246" t="str">
        <f>IF(ISBLANK('Data Analysis (Client Schedule)'!I47),"",'Data Analysis (Client Schedule)'!I47)</f>
        <v/>
      </c>
      <c r="I59" s="40">
        <f t="shared" si="64"/>
        <v>0</v>
      </c>
      <c r="J59" s="247" t="str">
        <f>IF(ISBLANK('Data Analysis (Client Schedule)'!K47),"",'Data Analysis (Client Schedule)'!K47)</f>
        <v/>
      </c>
      <c r="K59" s="247" t="str">
        <f>IF(ISBLANK('Data Analysis (Client Schedule)'!L47),"",'Data Analysis (Client Schedule)'!L47)</f>
        <v/>
      </c>
      <c r="L59" s="45" t="str">
        <f t="shared" si="65"/>
        <v/>
      </c>
      <c r="M59" s="30">
        <f t="shared" si="66"/>
        <v>0</v>
      </c>
      <c r="N59" s="31" t="str">
        <f t="shared" si="79"/>
        <v/>
      </c>
      <c r="O59" t="s">
        <v>40</v>
      </c>
      <c r="R59" s="145">
        <f t="shared" ca="1" si="80"/>
        <v>5.5E-2</v>
      </c>
      <c r="S59" s="30">
        <v>1.25</v>
      </c>
      <c r="T59" s="146">
        <f t="shared" ca="1" si="81"/>
        <v>0</v>
      </c>
      <c r="V59" s="33">
        <f t="shared" si="82"/>
        <v>0</v>
      </c>
      <c r="W59" s="33">
        <f t="shared" si="83"/>
        <v>0</v>
      </c>
      <c r="X59" s="33">
        <f t="shared" si="78"/>
        <v>0</v>
      </c>
      <c r="Y59" s="33">
        <f t="shared" si="78"/>
        <v>0</v>
      </c>
      <c r="Z59" s="33">
        <f t="shared" si="78"/>
        <v>0</v>
      </c>
      <c r="AA59" s="124"/>
      <c r="AB59" s="41">
        <f t="shared" ca="1" si="84"/>
        <v>0</v>
      </c>
      <c r="AC59" s="42">
        <f t="shared" ca="1" si="85"/>
        <v>0</v>
      </c>
      <c r="AD59" s="43">
        <f t="shared" ca="1" si="86"/>
        <v>0</v>
      </c>
      <c r="AE59" s="43">
        <f t="shared" ca="1" si="87"/>
        <v>0</v>
      </c>
      <c r="AF59" s="43">
        <f t="shared" ca="1" si="88"/>
        <v>0</v>
      </c>
      <c r="AG59" s="44">
        <f t="shared" ca="1" si="89"/>
        <v>0</v>
      </c>
      <c r="AJ59" s="38">
        <f t="shared" si="67"/>
        <v>0</v>
      </c>
      <c r="AK59" s="30">
        <v>1.25</v>
      </c>
      <c r="AL59" s="32">
        <f t="shared" si="90"/>
        <v>0</v>
      </c>
      <c r="AN59" s="34">
        <f t="shared" si="91"/>
        <v>0</v>
      </c>
      <c r="AO59" s="35">
        <f t="shared" ca="1" si="73"/>
        <v>0</v>
      </c>
      <c r="AP59" s="35">
        <f t="shared" ca="1" si="74"/>
        <v>0</v>
      </c>
      <c r="AQ59" s="35">
        <f t="shared" ca="1" si="75"/>
        <v>0</v>
      </c>
      <c r="AR59" s="35">
        <f t="shared" ca="1" si="76"/>
        <v>0</v>
      </c>
      <c r="AS59" s="35">
        <f t="shared" ca="1" si="77"/>
        <v>0</v>
      </c>
      <c r="AX59" s="14">
        <f t="shared" si="68"/>
        <v>6.0000000000000001E-3</v>
      </c>
      <c r="AY59" s="14">
        <f t="shared" si="69"/>
        <v>1.4999999999999999E-2</v>
      </c>
      <c r="AZ59" s="14">
        <f t="shared" si="70"/>
        <v>5.5E-2</v>
      </c>
      <c r="BA59" s="14">
        <f t="shared" si="92"/>
        <v>0</v>
      </c>
      <c r="BE59" t="str">
        <f t="shared" si="93"/>
        <v>N/A</v>
      </c>
      <c r="BF59" s="14">
        <f t="shared" si="71"/>
        <v>0</v>
      </c>
      <c r="BG59" s="14">
        <f t="shared" si="72"/>
        <v>0</v>
      </c>
    </row>
    <row r="60" spans="2:59" ht="14.7" outlineLevel="1" thickBot="1">
      <c r="B60" s="29">
        <v>39</v>
      </c>
      <c r="C60" s="136" t="str">
        <f>IF(ISBLANK('Data Analysis (Client Schedule)'!C48),"",'Data Analysis (Client Schedule)'!C48)</f>
        <v/>
      </c>
      <c r="D60" s="126" t="str">
        <f>IF(ISBLANK('Data Analysis (Client Schedule)'!E48),"",'Data Analysis (Client Schedule)'!E48)</f>
        <v/>
      </c>
      <c r="E60" s="127" t="str">
        <f>IF(ISBLANK('Data Analysis (Client Schedule)'!F48),"",'Data Analysis (Client Schedule)'!F48)</f>
        <v/>
      </c>
      <c r="F60" s="127" t="str">
        <f>IF(ISBLANK('Data Analysis (Client Schedule)'!G48),"",'Data Analysis (Client Schedule)'!G48)</f>
        <v/>
      </c>
      <c r="G60" s="246" t="str">
        <f>IF(ISBLANK('Data Analysis (Client Schedule)'!H48),"",'Data Analysis (Client Schedule)'!H48)</f>
        <v/>
      </c>
      <c r="H60" s="246" t="str">
        <f>IF(ISBLANK('Data Analysis (Client Schedule)'!I48),"",'Data Analysis (Client Schedule)'!I48)</f>
        <v/>
      </c>
      <c r="I60" s="40">
        <f t="shared" si="64"/>
        <v>0</v>
      </c>
      <c r="J60" s="247" t="str">
        <f>IF(ISBLANK('Data Analysis (Client Schedule)'!K48),"",'Data Analysis (Client Schedule)'!K48)</f>
        <v/>
      </c>
      <c r="K60" s="247" t="str">
        <f>IF(ISBLANK('Data Analysis (Client Schedule)'!L48),"",'Data Analysis (Client Schedule)'!L48)</f>
        <v/>
      </c>
      <c r="L60" s="45" t="str">
        <f t="shared" si="65"/>
        <v/>
      </c>
      <c r="M60" s="30">
        <f t="shared" si="66"/>
        <v>0</v>
      </c>
      <c r="N60" s="31" t="str">
        <f t="shared" si="79"/>
        <v/>
      </c>
      <c r="O60" t="s">
        <v>40</v>
      </c>
      <c r="R60" s="145">
        <f t="shared" ca="1" si="80"/>
        <v>5.5E-2</v>
      </c>
      <c r="S60" s="30">
        <v>1.25</v>
      </c>
      <c r="T60" s="146">
        <f t="shared" ca="1" si="81"/>
        <v>0</v>
      </c>
      <c r="V60" s="33">
        <f t="shared" si="82"/>
        <v>0</v>
      </c>
      <c r="W60" s="33">
        <f t="shared" si="83"/>
        <v>0</v>
      </c>
      <c r="X60" s="33">
        <f t="shared" si="78"/>
        <v>0</v>
      </c>
      <c r="Y60" s="33">
        <f t="shared" si="78"/>
        <v>0</v>
      </c>
      <c r="Z60" s="33">
        <f t="shared" si="78"/>
        <v>0</v>
      </c>
      <c r="AA60" s="124"/>
      <c r="AB60" s="41">
        <f t="shared" ca="1" si="84"/>
        <v>0</v>
      </c>
      <c r="AC60" s="42">
        <f t="shared" ca="1" si="85"/>
        <v>0</v>
      </c>
      <c r="AD60" s="43">
        <f t="shared" ca="1" si="86"/>
        <v>0</v>
      </c>
      <c r="AE60" s="43">
        <f t="shared" ca="1" si="87"/>
        <v>0</v>
      </c>
      <c r="AF60" s="43">
        <f t="shared" ca="1" si="88"/>
        <v>0</v>
      </c>
      <c r="AG60" s="44">
        <f t="shared" ca="1" si="89"/>
        <v>0</v>
      </c>
      <c r="AJ60" s="38">
        <f t="shared" si="67"/>
        <v>0</v>
      </c>
      <c r="AK60" s="30">
        <v>1.25</v>
      </c>
      <c r="AL60" s="32">
        <f t="shared" si="90"/>
        <v>0</v>
      </c>
      <c r="AN60" s="34">
        <f t="shared" si="91"/>
        <v>0</v>
      </c>
      <c r="AO60" s="35">
        <f t="shared" ca="1" si="73"/>
        <v>0</v>
      </c>
      <c r="AP60" s="35">
        <f t="shared" ca="1" si="74"/>
        <v>0</v>
      </c>
      <c r="AQ60" s="35">
        <f t="shared" ca="1" si="75"/>
        <v>0</v>
      </c>
      <c r="AR60" s="35">
        <f t="shared" ca="1" si="76"/>
        <v>0</v>
      </c>
      <c r="AS60" s="35">
        <f t="shared" ca="1" si="77"/>
        <v>0</v>
      </c>
      <c r="AX60" s="14">
        <f t="shared" si="68"/>
        <v>6.0000000000000001E-3</v>
      </c>
      <c r="AY60" s="14">
        <f t="shared" si="69"/>
        <v>1.4999999999999999E-2</v>
      </c>
      <c r="AZ60" s="14">
        <f t="shared" si="70"/>
        <v>5.5E-2</v>
      </c>
      <c r="BA60" s="14">
        <f t="shared" si="92"/>
        <v>0</v>
      </c>
      <c r="BE60" t="str">
        <f t="shared" si="93"/>
        <v>N/A</v>
      </c>
      <c r="BF60" s="14">
        <f t="shared" si="71"/>
        <v>0</v>
      </c>
      <c r="BG60" s="14">
        <f t="shared" si="72"/>
        <v>0</v>
      </c>
    </row>
    <row r="61" spans="2:59" ht="14.7" outlineLevel="1" thickBot="1">
      <c r="B61" s="29">
        <v>40</v>
      </c>
      <c r="C61" s="136" t="str">
        <f>IF(ISBLANK('Data Analysis (Client Schedule)'!C49),"",'Data Analysis (Client Schedule)'!C49)</f>
        <v/>
      </c>
      <c r="D61" s="126" t="str">
        <f>IF(ISBLANK('Data Analysis (Client Schedule)'!E49),"",'Data Analysis (Client Schedule)'!E49)</f>
        <v/>
      </c>
      <c r="E61" s="127" t="str">
        <f>IF(ISBLANK('Data Analysis (Client Schedule)'!F49),"",'Data Analysis (Client Schedule)'!F49)</f>
        <v/>
      </c>
      <c r="F61" s="127" t="str">
        <f>IF(ISBLANK('Data Analysis (Client Schedule)'!G49),"",'Data Analysis (Client Schedule)'!G49)</f>
        <v/>
      </c>
      <c r="G61" s="246" t="str">
        <f>IF(ISBLANK('Data Analysis (Client Schedule)'!H49),"",'Data Analysis (Client Schedule)'!H49)</f>
        <v/>
      </c>
      <c r="H61" s="246" t="str">
        <f>IF(ISBLANK('Data Analysis (Client Schedule)'!I49),"",'Data Analysis (Client Schedule)'!I49)</f>
        <v/>
      </c>
      <c r="I61" s="40">
        <f t="shared" si="64"/>
        <v>0</v>
      </c>
      <c r="J61" s="247" t="str">
        <f>IF(ISBLANK('Data Analysis (Client Schedule)'!K49),"",'Data Analysis (Client Schedule)'!K49)</f>
        <v/>
      </c>
      <c r="K61" s="247" t="str">
        <f>IF(ISBLANK('Data Analysis (Client Schedule)'!L49),"",'Data Analysis (Client Schedule)'!L49)</f>
        <v/>
      </c>
      <c r="L61" s="45" t="str">
        <f t="shared" si="65"/>
        <v/>
      </c>
      <c r="M61" s="30">
        <f t="shared" si="66"/>
        <v>0</v>
      </c>
      <c r="N61" s="31" t="str">
        <f t="shared" si="79"/>
        <v/>
      </c>
      <c r="O61" t="s">
        <v>40</v>
      </c>
      <c r="R61" s="145">
        <f t="shared" ca="1" si="80"/>
        <v>5.5E-2</v>
      </c>
      <c r="S61" s="30">
        <v>1.25</v>
      </c>
      <c r="T61" s="146">
        <f t="shared" ca="1" si="81"/>
        <v>0</v>
      </c>
      <c r="V61" s="33">
        <f t="shared" si="82"/>
        <v>0</v>
      </c>
      <c r="W61" s="33">
        <f t="shared" si="83"/>
        <v>0</v>
      </c>
      <c r="X61" s="33">
        <f t="shared" si="78"/>
        <v>0</v>
      </c>
      <c r="Y61" s="33">
        <f t="shared" si="78"/>
        <v>0</v>
      </c>
      <c r="Z61" s="33">
        <f t="shared" si="78"/>
        <v>0</v>
      </c>
      <c r="AA61" s="124"/>
      <c r="AB61" s="41">
        <f t="shared" ca="1" si="84"/>
        <v>0</v>
      </c>
      <c r="AC61" s="42">
        <f t="shared" ca="1" si="85"/>
        <v>0</v>
      </c>
      <c r="AD61" s="43">
        <f t="shared" ca="1" si="86"/>
        <v>0</v>
      </c>
      <c r="AE61" s="43">
        <f t="shared" ca="1" si="87"/>
        <v>0</v>
      </c>
      <c r="AF61" s="43">
        <f t="shared" ca="1" si="88"/>
        <v>0</v>
      </c>
      <c r="AG61" s="44">
        <f t="shared" ca="1" si="89"/>
        <v>0</v>
      </c>
      <c r="AJ61" s="38">
        <f t="shared" si="67"/>
        <v>0</v>
      </c>
      <c r="AK61" s="30">
        <v>1.25</v>
      </c>
      <c r="AL61" s="32">
        <f t="shared" si="90"/>
        <v>0</v>
      </c>
      <c r="AN61" s="34">
        <f t="shared" si="91"/>
        <v>0</v>
      </c>
      <c r="AO61" s="35">
        <f t="shared" ca="1" si="73"/>
        <v>0</v>
      </c>
      <c r="AP61" s="35">
        <f t="shared" ca="1" si="74"/>
        <v>0</v>
      </c>
      <c r="AQ61" s="35">
        <f t="shared" ca="1" si="75"/>
        <v>0</v>
      </c>
      <c r="AR61" s="35">
        <f t="shared" ca="1" si="76"/>
        <v>0</v>
      </c>
      <c r="AS61" s="35">
        <f t="shared" ca="1" si="77"/>
        <v>0</v>
      </c>
      <c r="AX61" s="14">
        <f t="shared" si="68"/>
        <v>6.0000000000000001E-3</v>
      </c>
      <c r="AY61" s="14">
        <f t="shared" si="69"/>
        <v>1.4999999999999999E-2</v>
      </c>
      <c r="AZ61" s="14">
        <f t="shared" si="70"/>
        <v>5.5E-2</v>
      </c>
      <c r="BA61" s="14">
        <f t="shared" si="92"/>
        <v>0</v>
      </c>
      <c r="BE61" t="str">
        <f t="shared" si="93"/>
        <v>N/A</v>
      </c>
      <c r="BF61" s="14">
        <f t="shared" si="71"/>
        <v>0</v>
      </c>
      <c r="BG61" s="14">
        <f t="shared" si="72"/>
        <v>0</v>
      </c>
    </row>
    <row r="62" spans="2:59" ht="14.7" outlineLevel="1" thickBot="1">
      <c r="B62" s="29">
        <v>41</v>
      </c>
      <c r="C62" s="136" t="str">
        <f>IF(ISBLANK('Data Analysis (Client Schedule)'!C50),"",'Data Analysis (Client Schedule)'!C50)</f>
        <v/>
      </c>
      <c r="D62" s="126" t="str">
        <f>IF(ISBLANK('Data Analysis (Client Schedule)'!E50),"",'Data Analysis (Client Schedule)'!E50)</f>
        <v/>
      </c>
      <c r="E62" s="127" t="str">
        <f>IF(ISBLANK('Data Analysis (Client Schedule)'!F50),"",'Data Analysis (Client Schedule)'!F50)</f>
        <v/>
      </c>
      <c r="F62" s="127" t="str">
        <f>IF(ISBLANK('Data Analysis (Client Schedule)'!G50),"",'Data Analysis (Client Schedule)'!G50)</f>
        <v/>
      </c>
      <c r="G62" s="246" t="str">
        <f>IF(ISBLANK('Data Analysis (Client Schedule)'!H50),"",'Data Analysis (Client Schedule)'!H50)</f>
        <v/>
      </c>
      <c r="H62" s="246" t="str">
        <f>IF(ISBLANK('Data Analysis (Client Schedule)'!I50),"",'Data Analysis (Client Schedule)'!I50)</f>
        <v/>
      </c>
      <c r="I62" s="40">
        <f t="shared" si="64"/>
        <v>0</v>
      </c>
      <c r="J62" s="247" t="str">
        <f>IF(ISBLANK('Data Analysis (Client Schedule)'!K50),"",'Data Analysis (Client Schedule)'!K50)</f>
        <v/>
      </c>
      <c r="K62" s="247" t="str">
        <f>IF(ISBLANK('Data Analysis (Client Schedule)'!L50),"",'Data Analysis (Client Schedule)'!L50)</f>
        <v/>
      </c>
      <c r="L62" s="45" t="str">
        <f t="shared" si="65"/>
        <v/>
      </c>
      <c r="M62" s="30">
        <f t="shared" si="66"/>
        <v>0</v>
      </c>
      <c r="N62" s="31" t="str">
        <f t="shared" si="79"/>
        <v/>
      </c>
      <c r="O62" t="s">
        <v>40</v>
      </c>
      <c r="R62" s="145">
        <f t="shared" ca="1" si="80"/>
        <v>5.5E-2</v>
      </c>
      <c r="S62" s="30">
        <v>1.25</v>
      </c>
      <c r="T62" s="146">
        <f t="shared" ca="1" si="81"/>
        <v>0</v>
      </c>
      <c r="V62" s="33">
        <f t="shared" si="82"/>
        <v>0</v>
      </c>
      <c r="W62" s="33">
        <f t="shared" si="83"/>
        <v>0</v>
      </c>
      <c r="X62" s="33">
        <f t="shared" ref="X62:Z81" si="94">W62+(W62*$C$214)</f>
        <v>0</v>
      </c>
      <c r="Y62" s="33">
        <f t="shared" si="94"/>
        <v>0</v>
      </c>
      <c r="Z62" s="33">
        <f t="shared" si="94"/>
        <v>0</v>
      </c>
      <c r="AA62" s="124"/>
      <c r="AB62" s="41">
        <f t="shared" ca="1" si="84"/>
        <v>0</v>
      </c>
      <c r="AC62" s="42">
        <f t="shared" ca="1" si="85"/>
        <v>0</v>
      </c>
      <c r="AD62" s="43">
        <f t="shared" ca="1" si="86"/>
        <v>0</v>
      </c>
      <c r="AE62" s="43">
        <f t="shared" ca="1" si="87"/>
        <v>0</v>
      </c>
      <c r="AF62" s="43">
        <f t="shared" ca="1" si="88"/>
        <v>0</v>
      </c>
      <c r="AG62" s="44">
        <f t="shared" ca="1" si="89"/>
        <v>0</v>
      </c>
      <c r="AJ62" s="38">
        <f t="shared" si="67"/>
        <v>0</v>
      </c>
      <c r="AK62" s="30">
        <v>1.25</v>
      </c>
      <c r="AL62" s="32">
        <f t="shared" si="90"/>
        <v>0</v>
      </c>
      <c r="AN62" s="34">
        <f t="shared" si="91"/>
        <v>0</v>
      </c>
      <c r="AO62" s="35">
        <f t="shared" ca="1" si="73"/>
        <v>0</v>
      </c>
      <c r="AP62" s="35">
        <f t="shared" ca="1" si="74"/>
        <v>0</v>
      </c>
      <c r="AQ62" s="35">
        <f t="shared" ca="1" si="75"/>
        <v>0</v>
      </c>
      <c r="AR62" s="35">
        <f t="shared" ca="1" si="76"/>
        <v>0</v>
      </c>
      <c r="AS62" s="35">
        <f t="shared" ca="1" si="77"/>
        <v>0</v>
      </c>
      <c r="AX62" s="14">
        <f t="shared" si="68"/>
        <v>6.0000000000000001E-3</v>
      </c>
      <c r="AY62" s="14">
        <f t="shared" si="69"/>
        <v>1.4999999999999999E-2</v>
      </c>
      <c r="AZ62" s="14">
        <f t="shared" si="70"/>
        <v>5.5E-2</v>
      </c>
      <c r="BA62" s="14">
        <f t="shared" si="92"/>
        <v>0</v>
      </c>
      <c r="BE62" t="str">
        <f t="shared" si="93"/>
        <v>N/A</v>
      </c>
      <c r="BF62" s="14">
        <f t="shared" si="71"/>
        <v>0</v>
      </c>
      <c r="BG62" s="14">
        <f t="shared" si="72"/>
        <v>0</v>
      </c>
    </row>
    <row r="63" spans="2:59" ht="14.7" outlineLevel="1" thickBot="1">
      <c r="B63" s="29">
        <v>42</v>
      </c>
      <c r="C63" s="136" t="str">
        <f>IF(ISBLANK('Data Analysis (Client Schedule)'!C51),"",'Data Analysis (Client Schedule)'!C51)</f>
        <v/>
      </c>
      <c r="D63" s="126" t="str">
        <f>IF(ISBLANK('Data Analysis (Client Schedule)'!E51),"",'Data Analysis (Client Schedule)'!E51)</f>
        <v/>
      </c>
      <c r="E63" s="127" t="str">
        <f>IF(ISBLANK('Data Analysis (Client Schedule)'!F51),"",'Data Analysis (Client Schedule)'!F51)</f>
        <v/>
      </c>
      <c r="F63" s="127" t="str">
        <f>IF(ISBLANK('Data Analysis (Client Schedule)'!G51),"",'Data Analysis (Client Schedule)'!G51)</f>
        <v/>
      </c>
      <c r="G63" s="246" t="str">
        <f>IF(ISBLANK('Data Analysis (Client Schedule)'!H51),"",'Data Analysis (Client Schedule)'!H51)</f>
        <v/>
      </c>
      <c r="H63" s="246" t="str">
        <f>IF(ISBLANK('Data Analysis (Client Schedule)'!I51),"",'Data Analysis (Client Schedule)'!I51)</f>
        <v/>
      </c>
      <c r="I63" s="40">
        <f t="shared" si="64"/>
        <v>0</v>
      </c>
      <c r="J63" s="247" t="str">
        <f>IF(ISBLANK('Data Analysis (Client Schedule)'!K51),"",'Data Analysis (Client Schedule)'!K51)</f>
        <v/>
      </c>
      <c r="K63" s="247" t="str">
        <f>IF(ISBLANK('Data Analysis (Client Schedule)'!L51),"",'Data Analysis (Client Schedule)'!L51)</f>
        <v/>
      </c>
      <c r="L63" s="45" t="str">
        <f t="shared" si="65"/>
        <v/>
      </c>
      <c r="M63" s="30">
        <f t="shared" si="66"/>
        <v>0</v>
      </c>
      <c r="N63" s="31" t="str">
        <f t="shared" si="79"/>
        <v/>
      </c>
      <c r="O63" t="s">
        <v>40</v>
      </c>
      <c r="R63" s="145">
        <f t="shared" ca="1" si="80"/>
        <v>5.5E-2</v>
      </c>
      <c r="S63" s="30">
        <v>1.25</v>
      </c>
      <c r="T63" s="146">
        <f t="shared" ca="1" si="81"/>
        <v>0</v>
      </c>
      <c r="V63" s="33">
        <f t="shared" si="82"/>
        <v>0</v>
      </c>
      <c r="W63" s="33">
        <f t="shared" si="83"/>
        <v>0</v>
      </c>
      <c r="X63" s="33">
        <f t="shared" si="94"/>
        <v>0</v>
      </c>
      <c r="Y63" s="33">
        <f t="shared" si="94"/>
        <v>0</v>
      </c>
      <c r="Z63" s="33">
        <f t="shared" si="94"/>
        <v>0</v>
      </c>
      <c r="AA63" s="124"/>
      <c r="AB63" s="41">
        <f t="shared" ca="1" si="84"/>
        <v>0</v>
      </c>
      <c r="AC63" s="42">
        <f t="shared" ca="1" si="85"/>
        <v>0</v>
      </c>
      <c r="AD63" s="43">
        <f t="shared" ca="1" si="86"/>
        <v>0</v>
      </c>
      <c r="AE63" s="43">
        <f t="shared" ca="1" si="87"/>
        <v>0</v>
      </c>
      <c r="AF63" s="43">
        <f t="shared" ca="1" si="88"/>
        <v>0</v>
      </c>
      <c r="AG63" s="44">
        <f t="shared" ca="1" si="89"/>
        <v>0</v>
      </c>
      <c r="AJ63" s="38">
        <f t="shared" si="67"/>
        <v>0</v>
      </c>
      <c r="AK63" s="30">
        <v>1.25</v>
      </c>
      <c r="AL63" s="32">
        <f t="shared" si="90"/>
        <v>0</v>
      </c>
      <c r="AN63" s="34">
        <f t="shared" si="91"/>
        <v>0</v>
      </c>
      <c r="AO63" s="35">
        <f t="shared" ca="1" si="73"/>
        <v>0</v>
      </c>
      <c r="AP63" s="35">
        <f t="shared" ca="1" si="74"/>
        <v>0</v>
      </c>
      <c r="AQ63" s="35">
        <f t="shared" ca="1" si="75"/>
        <v>0</v>
      </c>
      <c r="AR63" s="35">
        <f t="shared" ca="1" si="76"/>
        <v>0</v>
      </c>
      <c r="AS63" s="35">
        <f t="shared" ca="1" si="77"/>
        <v>0</v>
      </c>
      <c r="AX63" s="14">
        <f t="shared" si="68"/>
        <v>6.0000000000000001E-3</v>
      </c>
      <c r="AY63" s="14">
        <f t="shared" si="69"/>
        <v>1.4999999999999999E-2</v>
      </c>
      <c r="AZ63" s="14">
        <f t="shared" si="70"/>
        <v>5.5E-2</v>
      </c>
      <c r="BA63" s="14">
        <f t="shared" si="92"/>
        <v>0</v>
      </c>
      <c r="BE63" t="str">
        <f t="shared" si="93"/>
        <v>N/A</v>
      </c>
      <c r="BF63" s="14">
        <f t="shared" si="71"/>
        <v>0</v>
      </c>
      <c r="BG63" s="14">
        <f t="shared" si="72"/>
        <v>0</v>
      </c>
    </row>
    <row r="64" spans="2:59" ht="14.7" outlineLevel="1" thickBot="1">
      <c r="B64" s="29">
        <v>43</v>
      </c>
      <c r="C64" s="136" t="str">
        <f>IF(ISBLANK('Data Analysis (Client Schedule)'!C52),"",'Data Analysis (Client Schedule)'!C52)</f>
        <v/>
      </c>
      <c r="D64" s="126" t="str">
        <f>IF(ISBLANK('Data Analysis (Client Schedule)'!E52),"",'Data Analysis (Client Schedule)'!E52)</f>
        <v/>
      </c>
      <c r="E64" s="127" t="str">
        <f>IF(ISBLANK('Data Analysis (Client Schedule)'!F52),"",'Data Analysis (Client Schedule)'!F52)</f>
        <v/>
      </c>
      <c r="F64" s="127" t="str">
        <f>IF(ISBLANK('Data Analysis (Client Schedule)'!G52),"",'Data Analysis (Client Schedule)'!G52)</f>
        <v/>
      </c>
      <c r="G64" s="246" t="str">
        <f>IF(ISBLANK('Data Analysis (Client Schedule)'!H52),"",'Data Analysis (Client Schedule)'!H52)</f>
        <v/>
      </c>
      <c r="H64" s="246" t="str">
        <f>IF(ISBLANK('Data Analysis (Client Schedule)'!I52),"",'Data Analysis (Client Schedule)'!I52)</f>
        <v/>
      </c>
      <c r="I64" s="40">
        <f t="shared" si="64"/>
        <v>0</v>
      </c>
      <c r="J64" s="247" t="str">
        <f>IF(ISBLANK('Data Analysis (Client Schedule)'!K52),"",'Data Analysis (Client Schedule)'!K52)</f>
        <v/>
      </c>
      <c r="K64" s="247" t="str">
        <f>IF(ISBLANK('Data Analysis (Client Schedule)'!L52),"",'Data Analysis (Client Schedule)'!L52)</f>
        <v/>
      </c>
      <c r="L64" s="45" t="str">
        <f t="shared" si="65"/>
        <v/>
      </c>
      <c r="M64" s="30">
        <f t="shared" si="66"/>
        <v>0</v>
      </c>
      <c r="N64" s="31" t="str">
        <f t="shared" si="79"/>
        <v/>
      </c>
      <c r="O64" t="s">
        <v>40</v>
      </c>
      <c r="R64" s="145">
        <f t="shared" ca="1" si="80"/>
        <v>5.5E-2</v>
      </c>
      <c r="S64" s="30">
        <v>1.25</v>
      </c>
      <c r="T64" s="146">
        <f t="shared" ca="1" si="81"/>
        <v>0</v>
      </c>
      <c r="V64" s="33">
        <f t="shared" si="82"/>
        <v>0</v>
      </c>
      <c r="W64" s="33">
        <f t="shared" si="83"/>
        <v>0</v>
      </c>
      <c r="X64" s="33">
        <f t="shared" si="94"/>
        <v>0</v>
      </c>
      <c r="Y64" s="33">
        <f t="shared" si="94"/>
        <v>0</v>
      </c>
      <c r="Z64" s="33">
        <f t="shared" si="94"/>
        <v>0</v>
      </c>
      <c r="AA64" s="124"/>
      <c r="AB64" s="41">
        <f t="shared" ca="1" si="84"/>
        <v>0</v>
      </c>
      <c r="AC64" s="42">
        <f t="shared" ca="1" si="85"/>
        <v>0</v>
      </c>
      <c r="AD64" s="43">
        <f t="shared" ca="1" si="86"/>
        <v>0</v>
      </c>
      <c r="AE64" s="43">
        <f t="shared" ca="1" si="87"/>
        <v>0</v>
      </c>
      <c r="AF64" s="43">
        <f t="shared" ca="1" si="88"/>
        <v>0</v>
      </c>
      <c r="AG64" s="44">
        <f t="shared" ca="1" si="89"/>
        <v>0</v>
      </c>
      <c r="AJ64" s="38">
        <f t="shared" si="67"/>
        <v>0</v>
      </c>
      <c r="AK64" s="30">
        <v>1.25</v>
      </c>
      <c r="AL64" s="32">
        <f t="shared" si="90"/>
        <v>0</v>
      </c>
      <c r="AN64" s="34">
        <f t="shared" si="91"/>
        <v>0</v>
      </c>
      <c r="AO64" s="35">
        <f t="shared" ca="1" si="73"/>
        <v>0</v>
      </c>
      <c r="AP64" s="35">
        <f t="shared" ca="1" si="74"/>
        <v>0</v>
      </c>
      <c r="AQ64" s="35">
        <f t="shared" ca="1" si="75"/>
        <v>0</v>
      </c>
      <c r="AR64" s="35">
        <f t="shared" ca="1" si="76"/>
        <v>0</v>
      </c>
      <c r="AS64" s="35">
        <f t="shared" ca="1" si="77"/>
        <v>0</v>
      </c>
      <c r="AX64" s="14">
        <f t="shared" si="68"/>
        <v>6.0000000000000001E-3</v>
      </c>
      <c r="AY64" s="14">
        <f t="shared" si="69"/>
        <v>1.4999999999999999E-2</v>
      </c>
      <c r="AZ64" s="14">
        <f t="shared" si="70"/>
        <v>5.5E-2</v>
      </c>
      <c r="BA64" s="14">
        <f t="shared" si="92"/>
        <v>0</v>
      </c>
      <c r="BE64" t="str">
        <f t="shared" si="93"/>
        <v>N/A</v>
      </c>
      <c r="BF64" s="14">
        <f t="shared" si="71"/>
        <v>0</v>
      </c>
      <c r="BG64" s="14">
        <f t="shared" si="72"/>
        <v>0</v>
      </c>
    </row>
    <row r="65" spans="2:59" ht="14.7" outlineLevel="1" thickBot="1">
      <c r="B65" s="29">
        <v>44</v>
      </c>
      <c r="C65" s="136" t="str">
        <f>IF(ISBLANK('Data Analysis (Client Schedule)'!C53),"",'Data Analysis (Client Schedule)'!C53)</f>
        <v/>
      </c>
      <c r="D65" s="126" t="str">
        <f>IF(ISBLANK('Data Analysis (Client Schedule)'!E53),"",'Data Analysis (Client Schedule)'!E53)</f>
        <v/>
      </c>
      <c r="E65" s="127" t="str">
        <f>IF(ISBLANK('Data Analysis (Client Schedule)'!F53),"",'Data Analysis (Client Schedule)'!F53)</f>
        <v/>
      </c>
      <c r="F65" s="127" t="str">
        <f>IF(ISBLANK('Data Analysis (Client Schedule)'!G53),"",'Data Analysis (Client Schedule)'!G53)</f>
        <v/>
      </c>
      <c r="G65" s="246" t="str">
        <f>IF(ISBLANK('Data Analysis (Client Schedule)'!H53),"",'Data Analysis (Client Schedule)'!H53)</f>
        <v/>
      </c>
      <c r="H65" s="246" t="str">
        <f>IF(ISBLANK('Data Analysis (Client Schedule)'!I53),"",'Data Analysis (Client Schedule)'!I53)</f>
        <v/>
      </c>
      <c r="I65" s="40">
        <f t="shared" si="64"/>
        <v>0</v>
      </c>
      <c r="J65" s="247" t="str">
        <f>IF(ISBLANK('Data Analysis (Client Schedule)'!K53),"",'Data Analysis (Client Schedule)'!K53)</f>
        <v/>
      </c>
      <c r="K65" s="247" t="str">
        <f>IF(ISBLANK('Data Analysis (Client Schedule)'!L53),"",'Data Analysis (Client Schedule)'!L53)</f>
        <v/>
      </c>
      <c r="L65" s="45" t="str">
        <f t="shared" si="65"/>
        <v/>
      </c>
      <c r="M65" s="30">
        <f t="shared" si="66"/>
        <v>0</v>
      </c>
      <c r="N65" s="31" t="str">
        <f t="shared" si="79"/>
        <v/>
      </c>
      <c r="O65" t="s">
        <v>40</v>
      </c>
      <c r="R65" s="145">
        <f t="shared" ca="1" si="80"/>
        <v>5.5E-2</v>
      </c>
      <c r="S65" s="30">
        <v>1.25</v>
      </c>
      <c r="T65" s="146">
        <f t="shared" ca="1" si="81"/>
        <v>0</v>
      </c>
      <c r="V65" s="33">
        <f t="shared" si="82"/>
        <v>0</v>
      </c>
      <c r="W65" s="33">
        <f t="shared" si="83"/>
        <v>0</v>
      </c>
      <c r="X65" s="33">
        <f t="shared" si="94"/>
        <v>0</v>
      </c>
      <c r="Y65" s="33">
        <f t="shared" si="94"/>
        <v>0</v>
      </c>
      <c r="Z65" s="33">
        <f t="shared" si="94"/>
        <v>0</v>
      </c>
      <c r="AA65" s="124"/>
      <c r="AB65" s="41">
        <f t="shared" ca="1" si="84"/>
        <v>0</v>
      </c>
      <c r="AC65" s="42">
        <f t="shared" ca="1" si="85"/>
        <v>0</v>
      </c>
      <c r="AD65" s="43">
        <f t="shared" ca="1" si="86"/>
        <v>0</v>
      </c>
      <c r="AE65" s="43">
        <f t="shared" ca="1" si="87"/>
        <v>0</v>
      </c>
      <c r="AF65" s="43">
        <f t="shared" ca="1" si="88"/>
        <v>0</v>
      </c>
      <c r="AG65" s="44">
        <f t="shared" ca="1" si="89"/>
        <v>0</v>
      </c>
      <c r="AJ65" s="38">
        <f t="shared" si="67"/>
        <v>0</v>
      </c>
      <c r="AK65" s="30">
        <v>1.25</v>
      </c>
      <c r="AL65" s="32">
        <f t="shared" si="90"/>
        <v>0</v>
      </c>
      <c r="AN65" s="34">
        <f t="shared" si="91"/>
        <v>0</v>
      </c>
      <c r="AO65" s="35">
        <f t="shared" ca="1" si="73"/>
        <v>0</v>
      </c>
      <c r="AP65" s="35">
        <f t="shared" ca="1" si="74"/>
        <v>0</v>
      </c>
      <c r="AQ65" s="35">
        <f t="shared" ca="1" si="75"/>
        <v>0</v>
      </c>
      <c r="AR65" s="35">
        <f t="shared" ca="1" si="76"/>
        <v>0</v>
      </c>
      <c r="AS65" s="35">
        <f t="shared" ca="1" si="77"/>
        <v>0</v>
      </c>
      <c r="AX65" s="14">
        <f t="shared" si="68"/>
        <v>6.0000000000000001E-3</v>
      </c>
      <c r="AY65" s="14">
        <f t="shared" si="69"/>
        <v>1.4999999999999999E-2</v>
      </c>
      <c r="AZ65" s="14">
        <f t="shared" si="70"/>
        <v>5.5E-2</v>
      </c>
      <c r="BA65" s="14">
        <f t="shared" si="92"/>
        <v>0</v>
      </c>
      <c r="BE65" t="str">
        <f t="shared" si="93"/>
        <v>N/A</v>
      </c>
      <c r="BF65" s="14">
        <f t="shared" si="71"/>
        <v>0</v>
      </c>
      <c r="BG65" s="14">
        <f t="shared" si="72"/>
        <v>0</v>
      </c>
    </row>
    <row r="66" spans="2:59" ht="14.7" outlineLevel="1" thickBot="1">
      <c r="B66" s="29">
        <v>45</v>
      </c>
      <c r="C66" s="136" t="str">
        <f>IF(ISBLANK('Data Analysis (Client Schedule)'!C54),"",'Data Analysis (Client Schedule)'!C54)</f>
        <v/>
      </c>
      <c r="D66" s="126" t="str">
        <f>IF(ISBLANK('Data Analysis (Client Schedule)'!E54),"",'Data Analysis (Client Schedule)'!E54)</f>
        <v/>
      </c>
      <c r="E66" s="127" t="str">
        <f>IF(ISBLANK('Data Analysis (Client Schedule)'!F54),"",'Data Analysis (Client Schedule)'!F54)</f>
        <v/>
      </c>
      <c r="F66" s="127" t="str">
        <f>IF(ISBLANK('Data Analysis (Client Schedule)'!G54),"",'Data Analysis (Client Schedule)'!G54)</f>
        <v/>
      </c>
      <c r="G66" s="246" t="str">
        <f>IF(ISBLANK('Data Analysis (Client Schedule)'!H54),"",'Data Analysis (Client Schedule)'!H54)</f>
        <v/>
      </c>
      <c r="H66" s="246" t="str">
        <f>IF(ISBLANK('Data Analysis (Client Schedule)'!I54),"",'Data Analysis (Client Schedule)'!I54)</f>
        <v/>
      </c>
      <c r="I66" s="40">
        <f t="shared" si="64"/>
        <v>0</v>
      </c>
      <c r="J66" s="247" t="str">
        <f>IF(ISBLANK('Data Analysis (Client Schedule)'!K54),"",'Data Analysis (Client Schedule)'!K54)</f>
        <v/>
      </c>
      <c r="K66" s="247" t="str">
        <f>IF(ISBLANK('Data Analysis (Client Schedule)'!L54),"",'Data Analysis (Client Schedule)'!L54)</f>
        <v/>
      </c>
      <c r="L66" s="45" t="str">
        <f t="shared" si="65"/>
        <v/>
      </c>
      <c r="M66" s="30">
        <f t="shared" si="66"/>
        <v>0</v>
      </c>
      <c r="N66" s="31" t="str">
        <f t="shared" si="79"/>
        <v/>
      </c>
      <c r="O66" t="s">
        <v>40</v>
      </c>
      <c r="R66" s="145">
        <f t="shared" ca="1" si="80"/>
        <v>5.5E-2</v>
      </c>
      <c r="S66" s="30">
        <v>1.25</v>
      </c>
      <c r="T66" s="146">
        <f t="shared" ca="1" si="81"/>
        <v>0</v>
      </c>
      <c r="V66" s="33">
        <f t="shared" si="82"/>
        <v>0</v>
      </c>
      <c r="W66" s="33">
        <f t="shared" si="83"/>
        <v>0</v>
      </c>
      <c r="X66" s="33">
        <f t="shared" si="94"/>
        <v>0</v>
      </c>
      <c r="Y66" s="33">
        <f t="shared" si="94"/>
        <v>0</v>
      </c>
      <c r="Z66" s="33">
        <f t="shared" si="94"/>
        <v>0</v>
      </c>
      <c r="AA66" s="124"/>
      <c r="AB66" s="41">
        <f t="shared" ca="1" si="84"/>
        <v>0</v>
      </c>
      <c r="AC66" s="42">
        <f t="shared" ca="1" si="85"/>
        <v>0</v>
      </c>
      <c r="AD66" s="43">
        <f t="shared" ca="1" si="86"/>
        <v>0</v>
      </c>
      <c r="AE66" s="43">
        <f t="shared" ca="1" si="87"/>
        <v>0</v>
      </c>
      <c r="AF66" s="43">
        <f t="shared" ca="1" si="88"/>
        <v>0</v>
      </c>
      <c r="AG66" s="44">
        <f t="shared" ca="1" si="89"/>
        <v>0</v>
      </c>
      <c r="AJ66" s="38">
        <f t="shared" si="67"/>
        <v>0</v>
      </c>
      <c r="AK66" s="30">
        <v>1.25</v>
      </c>
      <c r="AL66" s="32">
        <f t="shared" si="90"/>
        <v>0</v>
      </c>
      <c r="AN66" s="34">
        <f t="shared" si="91"/>
        <v>0</v>
      </c>
      <c r="AO66" s="35">
        <f t="shared" ca="1" si="73"/>
        <v>0</v>
      </c>
      <c r="AP66" s="35">
        <f t="shared" ca="1" si="74"/>
        <v>0</v>
      </c>
      <c r="AQ66" s="35">
        <f t="shared" ca="1" si="75"/>
        <v>0</v>
      </c>
      <c r="AR66" s="35">
        <f t="shared" ca="1" si="76"/>
        <v>0</v>
      </c>
      <c r="AS66" s="35">
        <f t="shared" ca="1" si="77"/>
        <v>0</v>
      </c>
      <c r="AX66" s="14">
        <f t="shared" si="68"/>
        <v>6.0000000000000001E-3</v>
      </c>
      <c r="AY66" s="14">
        <f t="shared" si="69"/>
        <v>1.4999999999999999E-2</v>
      </c>
      <c r="AZ66" s="14">
        <f t="shared" si="70"/>
        <v>5.5E-2</v>
      </c>
      <c r="BA66" s="14">
        <f t="shared" si="92"/>
        <v>0</v>
      </c>
      <c r="BE66" t="str">
        <f t="shared" si="93"/>
        <v>N/A</v>
      </c>
      <c r="BF66" s="14">
        <f t="shared" si="71"/>
        <v>0</v>
      </c>
      <c r="BG66" s="14">
        <f t="shared" si="72"/>
        <v>0</v>
      </c>
    </row>
    <row r="67" spans="2:59" ht="14.7" outlineLevel="1" thickBot="1">
      <c r="B67" s="29">
        <v>46</v>
      </c>
      <c r="C67" s="136" t="str">
        <f>IF(ISBLANK('Data Analysis (Client Schedule)'!C55),"",'Data Analysis (Client Schedule)'!C55)</f>
        <v/>
      </c>
      <c r="D67" s="126" t="str">
        <f>IF(ISBLANK('Data Analysis (Client Schedule)'!E55),"",'Data Analysis (Client Schedule)'!E55)</f>
        <v/>
      </c>
      <c r="E67" s="127" t="str">
        <f>IF(ISBLANK('Data Analysis (Client Schedule)'!F55),"",'Data Analysis (Client Schedule)'!F55)</f>
        <v/>
      </c>
      <c r="F67" s="127" t="str">
        <f>IF(ISBLANK('Data Analysis (Client Schedule)'!G55),"",'Data Analysis (Client Schedule)'!G55)</f>
        <v/>
      </c>
      <c r="G67" s="246" t="str">
        <f>IF(ISBLANK('Data Analysis (Client Schedule)'!H55),"",'Data Analysis (Client Schedule)'!H55)</f>
        <v/>
      </c>
      <c r="H67" s="246" t="str">
        <f>IF(ISBLANK('Data Analysis (Client Schedule)'!I55),"",'Data Analysis (Client Schedule)'!I55)</f>
        <v/>
      </c>
      <c r="I67" s="40">
        <f t="shared" si="64"/>
        <v>0</v>
      </c>
      <c r="J67" s="247" t="str">
        <f>IF(ISBLANK('Data Analysis (Client Schedule)'!K55),"",'Data Analysis (Client Schedule)'!K55)</f>
        <v/>
      </c>
      <c r="K67" s="247" t="str">
        <f>IF(ISBLANK('Data Analysis (Client Schedule)'!L55),"",'Data Analysis (Client Schedule)'!L55)</f>
        <v/>
      </c>
      <c r="L67" s="45" t="str">
        <f t="shared" si="65"/>
        <v/>
      </c>
      <c r="M67" s="30">
        <f t="shared" si="66"/>
        <v>0</v>
      </c>
      <c r="N67" s="31" t="str">
        <f t="shared" si="79"/>
        <v/>
      </c>
      <c r="O67" t="s">
        <v>40</v>
      </c>
      <c r="R67" s="145">
        <f t="shared" ca="1" si="80"/>
        <v>5.5E-2</v>
      </c>
      <c r="S67" s="30">
        <v>1.25</v>
      </c>
      <c r="T67" s="146">
        <f t="shared" ca="1" si="81"/>
        <v>0</v>
      </c>
      <c r="V67" s="33">
        <f t="shared" si="82"/>
        <v>0</v>
      </c>
      <c r="W67" s="33">
        <f t="shared" si="83"/>
        <v>0</v>
      </c>
      <c r="X67" s="33">
        <f t="shared" si="94"/>
        <v>0</v>
      </c>
      <c r="Y67" s="33">
        <f t="shared" si="94"/>
        <v>0</v>
      </c>
      <c r="Z67" s="33">
        <f t="shared" si="94"/>
        <v>0</v>
      </c>
      <c r="AA67" s="124"/>
      <c r="AB67" s="41">
        <f t="shared" ca="1" si="84"/>
        <v>0</v>
      </c>
      <c r="AC67" s="42">
        <f t="shared" ca="1" si="85"/>
        <v>0</v>
      </c>
      <c r="AD67" s="43">
        <f t="shared" ca="1" si="86"/>
        <v>0</v>
      </c>
      <c r="AE67" s="43">
        <f t="shared" ca="1" si="87"/>
        <v>0</v>
      </c>
      <c r="AF67" s="43">
        <f t="shared" ca="1" si="88"/>
        <v>0</v>
      </c>
      <c r="AG67" s="44">
        <f t="shared" ca="1" si="89"/>
        <v>0</v>
      </c>
      <c r="AJ67" s="38">
        <f t="shared" si="67"/>
        <v>0</v>
      </c>
      <c r="AK67" s="30">
        <v>1.25</v>
      </c>
      <c r="AL67" s="32">
        <f t="shared" si="90"/>
        <v>0</v>
      </c>
      <c r="AN67" s="34">
        <f t="shared" si="91"/>
        <v>0</v>
      </c>
      <c r="AO67" s="35">
        <f t="shared" ref="AO67:AO98" ca="1" si="95">IFERROR(V67/$T67,0)</f>
        <v>0</v>
      </c>
      <c r="AP67" s="35">
        <f t="shared" ref="AP67:AP98" ca="1" si="96">IFERROR(W67/$T67,0)</f>
        <v>0</v>
      </c>
      <c r="AQ67" s="35">
        <f t="shared" ref="AQ67:AQ98" ca="1" si="97">IFERROR(X67/$T67,0)</f>
        <v>0</v>
      </c>
      <c r="AR67" s="35">
        <f t="shared" ref="AR67:AR98" ca="1" si="98">IFERROR(Y67/$T67,0)</f>
        <v>0</v>
      </c>
      <c r="AS67" s="35">
        <f t="shared" ref="AS67:AS98" ca="1" si="99">IFERROR(Z67/$T67,0)</f>
        <v>0</v>
      </c>
      <c r="AX67" s="14">
        <f t="shared" si="68"/>
        <v>6.0000000000000001E-3</v>
      </c>
      <c r="AY67" s="14">
        <f t="shared" si="69"/>
        <v>1.4999999999999999E-2</v>
      </c>
      <c r="AZ67" s="14">
        <f t="shared" si="70"/>
        <v>5.5E-2</v>
      </c>
      <c r="BA67" s="14">
        <f t="shared" si="92"/>
        <v>0</v>
      </c>
      <c r="BE67" t="str">
        <f t="shared" si="93"/>
        <v>N/A</v>
      </c>
      <c r="BF67" s="14">
        <f t="shared" si="71"/>
        <v>0</v>
      </c>
      <c r="BG67" s="14">
        <f t="shared" si="72"/>
        <v>0</v>
      </c>
    </row>
    <row r="68" spans="2:59" ht="14.7" outlineLevel="1" thickBot="1">
      <c r="B68" s="29">
        <v>47</v>
      </c>
      <c r="C68" s="136" t="str">
        <f>IF(ISBLANK('Data Analysis (Client Schedule)'!C56),"",'Data Analysis (Client Schedule)'!C56)</f>
        <v/>
      </c>
      <c r="D68" s="126" t="str">
        <f>IF(ISBLANK('Data Analysis (Client Schedule)'!E56),"",'Data Analysis (Client Schedule)'!E56)</f>
        <v/>
      </c>
      <c r="E68" s="127" t="str">
        <f>IF(ISBLANK('Data Analysis (Client Schedule)'!F56),"",'Data Analysis (Client Schedule)'!F56)</f>
        <v/>
      </c>
      <c r="F68" s="127" t="str">
        <f>IF(ISBLANK('Data Analysis (Client Schedule)'!G56),"",'Data Analysis (Client Schedule)'!G56)</f>
        <v/>
      </c>
      <c r="G68" s="246" t="str">
        <f>IF(ISBLANK('Data Analysis (Client Schedule)'!H56),"",'Data Analysis (Client Schedule)'!H56)</f>
        <v/>
      </c>
      <c r="H68" s="246" t="str">
        <f>IF(ISBLANK('Data Analysis (Client Schedule)'!I56),"",'Data Analysis (Client Schedule)'!I56)</f>
        <v/>
      </c>
      <c r="I68" s="40">
        <f t="shared" si="64"/>
        <v>0</v>
      </c>
      <c r="J68" s="247" t="str">
        <f>IF(ISBLANK('Data Analysis (Client Schedule)'!K56),"",'Data Analysis (Client Schedule)'!K56)</f>
        <v/>
      </c>
      <c r="K68" s="247" t="str">
        <f>IF(ISBLANK('Data Analysis (Client Schedule)'!L56),"",'Data Analysis (Client Schedule)'!L56)</f>
        <v/>
      </c>
      <c r="L68" s="45" t="str">
        <f t="shared" si="65"/>
        <v/>
      </c>
      <c r="M68" s="30">
        <f t="shared" si="66"/>
        <v>0</v>
      </c>
      <c r="N68" s="31" t="str">
        <f t="shared" si="79"/>
        <v/>
      </c>
      <c r="O68" t="s">
        <v>40</v>
      </c>
      <c r="R68" s="145">
        <f t="shared" ca="1" si="80"/>
        <v>5.5E-2</v>
      </c>
      <c r="S68" s="30">
        <v>1.25</v>
      </c>
      <c r="T68" s="146">
        <f t="shared" ca="1" si="81"/>
        <v>0</v>
      </c>
      <c r="V68" s="33">
        <f t="shared" si="82"/>
        <v>0</v>
      </c>
      <c r="W68" s="33">
        <f t="shared" si="83"/>
        <v>0</v>
      </c>
      <c r="X68" s="33">
        <f t="shared" si="94"/>
        <v>0</v>
      </c>
      <c r="Y68" s="33">
        <f t="shared" si="94"/>
        <v>0</v>
      </c>
      <c r="Z68" s="33">
        <f t="shared" si="94"/>
        <v>0</v>
      </c>
      <c r="AA68" s="124"/>
      <c r="AB68" s="41">
        <f t="shared" ca="1" si="84"/>
        <v>0</v>
      </c>
      <c r="AC68" s="42">
        <f t="shared" ca="1" si="85"/>
        <v>0</v>
      </c>
      <c r="AD68" s="43">
        <f t="shared" ca="1" si="86"/>
        <v>0</v>
      </c>
      <c r="AE68" s="43">
        <f t="shared" ca="1" si="87"/>
        <v>0</v>
      </c>
      <c r="AF68" s="43">
        <f t="shared" ca="1" si="88"/>
        <v>0</v>
      </c>
      <c r="AG68" s="44">
        <f t="shared" ca="1" si="89"/>
        <v>0</v>
      </c>
      <c r="AJ68" s="38">
        <f t="shared" si="67"/>
        <v>0</v>
      </c>
      <c r="AK68" s="30">
        <v>1.25</v>
      </c>
      <c r="AL68" s="32">
        <f t="shared" si="90"/>
        <v>0</v>
      </c>
      <c r="AN68" s="34">
        <f t="shared" si="91"/>
        <v>0</v>
      </c>
      <c r="AO68" s="35">
        <f t="shared" ca="1" si="95"/>
        <v>0</v>
      </c>
      <c r="AP68" s="35">
        <f t="shared" ca="1" si="96"/>
        <v>0</v>
      </c>
      <c r="AQ68" s="35">
        <f t="shared" ca="1" si="97"/>
        <v>0</v>
      </c>
      <c r="AR68" s="35">
        <f t="shared" ca="1" si="98"/>
        <v>0</v>
      </c>
      <c r="AS68" s="35">
        <f t="shared" ca="1" si="99"/>
        <v>0</v>
      </c>
      <c r="AX68" s="14">
        <f t="shared" si="68"/>
        <v>6.0000000000000001E-3</v>
      </c>
      <c r="AY68" s="14">
        <f t="shared" si="69"/>
        <v>1.4999999999999999E-2</v>
      </c>
      <c r="AZ68" s="14">
        <f t="shared" si="70"/>
        <v>5.5E-2</v>
      </c>
      <c r="BA68" s="14">
        <f t="shared" si="92"/>
        <v>0</v>
      </c>
      <c r="BE68" t="str">
        <f t="shared" si="93"/>
        <v>N/A</v>
      </c>
      <c r="BF68" s="14">
        <f t="shared" si="71"/>
        <v>0</v>
      </c>
      <c r="BG68" s="14">
        <f t="shared" si="72"/>
        <v>0</v>
      </c>
    </row>
    <row r="69" spans="2:59" ht="14.7" outlineLevel="1" thickBot="1">
      <c r="B69" s="29">
        <v>48</v>
      </c>
      <c r="C69" s="136" t="str">
        <f>IF(ISBLANK('Data Analysis (Client Schedule)'!C57),"",'Data Analysis (Client Schedule)'!C57)</f>
        <v/>
      </c>
      <c r="D69" s="126" t="str">
        <f>IF(ISBLANK('Data Analysis (Client Schedule)'!E57),"",'Data Analysis (Client Schedule)'!E57)</f>
        <v/>
      </c>
      <c r="E69" s="127" t="str">
        <f>IF(ISBLANK('Data Analysis (Client Schedule)'!F57),"",'Data Analysis (Client Schedule)'!F57)</f>
        <v/>
      </c>
      <c r="F69" s="127" t="str">
        <f>IF(ISBLANK('Data Analysis (Client Schedule)'!G57),"",'Data Analysis (Client Schedule)'!G57)</f>
        <v/>
      </c>
      <c r="G69" s="246" t="str">
        <f>IF(ISBLANK('Data Analysis (Client Schedule)'!H57),"",'Data Analysis (Client Schedule)'!H57)</f>
        <v/>
      </c>
      <c r="H69" s="246" t="str">
        <f>IF(ISBLANK('Data Analysis (Client Schedule)'!I57),"",'Data Analysis (Client Schedule)'!I57)</f>
        <v/>
      </c>
      <c r="I69" s="40">
        <f t="shared" si="64"/>
        <v>0</v>
      </c>
      <c r="J69" s="247" t="str">
        <f>IF(ISBLANK('Data Analysis (Client Schedule)'!K57),"",'Data Analysis (Client Schedule)'!K57)</f>
        <v/>
      </c>
      <c r="K69" s="247" t="str">
        <f>IF(ISBLANK('Data Analysis (Client Schedule)'!L57),"",'Data Analysis (Client Schedule)'!L57)</f>
        <v/>
      </c>
      <c r="L69" s="45" t="str">
        <f t="shared" si="65"/>
        <v/>
      </c>
      <c r="M69" s="30">
        <f t="shared" si="66"/>
        <v>0</v>
      </c>
      <c r="N69" s="31" t="str">
        <f t="shared" si="79"/>
        <v/>
      </c>
      <c r="O69" t="s">
        <v>40</v>
      </c>
      <c r="R69" s="145">
        <f t="shared" ca="1" si="80"/>
        <v>5.5E-2</v>
      </c>
      <c r="S69" s="30">
        <v>1.25</v>
      </c>
      <c r="T69" s="146">
        <f t="shared" ca="1" si="81"/>
        <v>0</v>
      </c>
      <c r="V69" s="33">
        <f t="shared" si="82"/>
        <v>0</v>
      </c>
      <c r="W69" s="33">
        <f t="shared" si="83"/>
        <v>0</v>
      </c>
      <c r="X69" s="33">
        <f t="shared" si="94"/>
        <v>0</v>
      </c>
      <c r="Y69" s="33">
        <f t="shared" si="94"/>
        <v>0</v>
      </c>
      <c r="Z69" s="33">
        <f t="shared" si="94"/>
        <v>0</v>
      </c>
      <c r="AA69" s="124"/>
      <c r="AB69" s="41">
        <f t="shared" ca="1" si="84"/>
        <v>0</v>
      </c>
      <c r="AC69" s="42">
        <f t="shared" ca="1" si="85"/>
        <v>0</v>
      </c>
      <c r="AD69" s="43">
        <f t="shared" ca="1" si="86"/>
        <v>0</v>
      </c>
      <c r="AE69" s="43">
        <f t="shared" ca="1" si="87"/>
        <v>0</v>
      </c>
      <c r="AF69" s="43">
        <f t="shared" ca="1" si="88"/>
        <v>0</v>
      </c>
      <c r="AG69" s="44">
        <f t="shared" ca="1" si="89"/>
        <v>0</v>
      </c>
      <c r="AJ69" s="38">
        <f t="shared" si="67"/>
        <v>0</v>
      </c>
      <c r="AK69" s="30">
        <v>1.25</v>
      </c>
      <c r="AL69" s="32">
        <f t="shared" si="90"/>
        <v>0</v>
      </c>
      <c r="AN69" s="34">
        <f t="shared" si="91"/>
        <v>0</v>
      </c>
      <c r="AO69" s="35">
        <f t="shared" ca="1" si="95"/>
        <v>0</v>
      </c>
      <c r="AP69" s="35">
        <f t="shared" ca="1" si="96"/>
        <v>0</v>
      </c>
      <c r="AQ69" s="35">
        <f t="shared" ca="1" si="97"/>
        <v>0</v>
      </c>
      <c r="AR69" s="35">
        <f t="shared" ca="1" si="98"/>
        <v>0</v>
      </c>
      <c r="AS69" s="35">
        <f t="shared" ca="1" si="99"/>
        <v>0</v>
      </c>
      <c r="AX69" s="14">
        <f t="shared" si="68"/>
        <v>6.0000000000000001E-3</v>
      </c>
      <c r="AY69" s="14">
        <f t="shared" si="69"/>
        <v>1.4999999999999999E-2</v>
      </c>
      <c r="AZ69" s="14">
        <f t="shared" si="70"/>
        <v>5.5E-2</v>
      </c>
      <c r="BA69" s="14">
        <f t="shared" si="92"/>
        <v>0</v>
      </c>
      <c r="BE69" t="str">
        <f t="shared" si="93"/>
        <v>N/A</v>
      </c>
      <c r="BF69" s="14">
        <f t="shared" si="71"/>
        <v>0</v>
      </c>
      <c r="BG69" s="14">
        <f t="shared" si="72"/>
        <v>0</v>
      </c>
    </row>
    <row r="70" spans="2:59" ht="14.7" outlineLevel="1" thickBot="1">
      <c r="B70" s="29">
        <v>49</v>
      </c>
      <c r="C70" s="136" t="str">
        <f>IF(ISBLANK('Data Analysis (Client Schedule)'!C58),"",'Data Analysis (Client Schedule)'!C58)</f>
        <v/>
      </c>
      <c r="D70" s="126" t="str">
        <f>IF(ISBLANK('Data Analysis (Client Schedule)'!E58),"",'Data Analysis (Client Schedule)'!E58)</f>
        <v/>
      </c>
      <c r="E70" s="127" t="str">
        <f>IF(ISBLANK('Data Analysis (Client Schedule)'!F58),"",'Data Analysis (Client Schedule)'!F58)</f>
        <v/>
      </c>
      <c r="F70" s="127" t="str">
        <f>IF(ISBLANK('Data Analysis (Client Schedule)'!G58),"",'Data Analysis (Client Schedule)'!G58)</f>
        <v/>
      </c>
      <c r="G70" s="246" t="str">
        <f>IF(ISBLANK('Data Analysis (Client Schedule)'!H58),"",'Data Analysis (Client Schedule)'!H58)</f>
        <v/>
      </c>
      <c r="H70" s="246" t="str">
        <f>IF(ISBLANK('Data Analysis (Client Schedule)'!I58),"",'Data Analysis (Client Schedule)'!I58)</f>
        <v/>
      </c>
      <c r="I70" s="40">
        <f t="shared" si="64"/>
        <v>0</v>
      </c>
      <c r="J70" s="247" t="str">
        <f>IF(ISBLANK('Data Analysis (Client Schedule)'!K58),"",'Data Analysis (Client Schedule)'!K58)</f>
        <v/>
      </c>
      <c r="K70" s="247" t="str">
        <f>IF(ISBLANK('Data Analysis (Client Schedule)'!L58),"",'Data Analysis (Client Schedule)'!L58)</f>
        <v/>
      </c>
      <c r="L70" s="45" t="str">
        <f t="shared" si="65"/>
        <v/>
      </c>
      <c r="M70" s="30">
        <f t="shared" si="66"/>
        <v>0</v>
      </c>
      <c r="N70" s="31" t="str">
        <f t="shared" si="79"/>
        <v/>
      </c>
      <c r="O70" t="s">
        <v>40</v>
      </c>
      <c r="R70" s="145">
        <f t="shared" ca="1" si="80"/>
        <v>5.5E-2</v>
      </c>
      <c r="S70" s="30">
        <v>1.25</v>
      </c>
      <c r="T70" s="146">
        <f t="shared" ca="1" si="81"/>
        <v>0</v>
      </c>
      <c r="V70" s="33">
        <f t="shared" si="82"/>
        <v>0</v>
      </c>
      <c r="W70" s="33">
        <f t="shared" si="83"/>
        <v>0</v>
      </c>
      <c r="X70" s="33">
        <f t="shared" si="94"/>
        <v>0</v>
      </c>
      <c r="Y70" s="33">
        <f t="shared" si="94"/>
        <v>0</v>
      </c>
      <c r="Z70" s="33">
        <f t="shared" si="94"/>
        <v>0</v>
      </c>
      <c r="AA70" s="124"/>
      <c r="AB70" s="41">
        <f t="shared" ca="1" si="84"/>
        <v>0</v>
      </c>
      <c r="AC70" s="42">
        <f t="shared" ca="1" si="85"/>
        <v>0</v>
      </c>
      <c r="AD70" s="43">
        <f t="shared" ca="1" si="86"/>
        <v>0</v>
      </c>
      <c r="AE70" s="43">
        <f t="shared" ca="1" si="87"/>
        <v>0</v>
      </c>
      <c r="AF70" s="43">
        <f t="shared" ca="1" si="88"/>
        <v>0</v>
      </c>
      <c r="AG70" s="44">
        <f t="shared" ca="1" si="89"/>
        <v>0</v>
      </c>
      <c r="AJ70" s="38">
        <f t="shared" si="67"/>
        <v>0</v>
      </c>
      <c r="AK70" s="30">
        <v>1.25</v>
      </c>
      <c r="AL70" s="32">
        <f t="shared" si="90"/>
        <v>0</v>
      </c>
      <c r="AN70" s="34">
        <f t="shared" si="91"/>
        <v>0</v>
      </c>
      <c r="AO70" s="35">
        <f t="shared" ca="1" si="95"/>
        <v>0</v>
      </c>
      <c r="AP70" s="35">
        <f t="shared" ca="1" si="96"/>
        <v>0</v>
      </c>
      <c r="AQ70" s="35">
        <f t="shared" ca="1" si="97"/>
        <v>0</v>
      </c>
      <c r="AR70" s="35">
        <f t="shared" ca="1" si="98"/>
        <v>0</v>
      </c>
      <c r="AS70" s="35">
        <f t="shared" ca="1" si="99"/>
        <v>0</v>
      </c>
      <c r="AX70" s="14">
        <f t="shared" si="68"/>
        <v>6.0000000000000001E-3</v>
      </c>
      <c r="AY70" s="14">
        <f t="shared" si="69"/>
        <v>1.4999999999999999E-2</v>
      </c>
      <c r="AZ70" s="14">
        <f t="shared" si="70"/>
        <v>5.5E-2</v>
      </c>
      <c r="BA70" s="14">
        <f t="shared" si="92"/>
        <v>0</v>
      </c>
      <c r="BE70" t="str">
        <f t="shared" si="93"/>
        <v>N/A</v>
      </c>
      <c r="BF70" s="14">
        <f t="shared" si="71"/>
        <v>0</v>
      </c>
      <c r="BG70" s="14">
        <f t="shared" si="72"/>
        <v>0</v>
      </c>
    </row>
    <row r="71" spans="2:59" ht="14.7" outlineLevel="1" thickBot="1">
      <c r="B71" s="29">
        <v>50</v>
      </c>
      <c r="C71" s="136" t="str">
        <f>IF(ISBLANK('Data Analysis (Client Schedule)'!C59),"",'Data Analysis (Client Schedule)'!C59)</f>
        <v/>
      </c>
      <c r="D71" s="126" t="str">
        <f>IF(ISBLANK('Data Analysis (Client Schedule)'!E59),"",'Data Analysis (Client Schedule)'!E59)</f>
        <v/>
      </c>
      <c r="E71" s="127" t="str">
        <f>IF(ISBLANK('Data Analysis (Client Schedule)'!F59),"",'Data Analysis (Client Schedule)'!F59)</f>
        <v/>
      </c>
      <c r="F71" s="127" t="str">
        <f>IF(ISBLANK('Data Analysis (Client Schedule)'!G59),"",'Data Analysis (Client Schedule)'!G59)</f>
        <v/>
      </c>
      <c r="G71" s="246" t="str">
        <f>IF(ISBLANK('Data Analysis (Client Schedule)'!H59),"",'Data Analysis (Client Schedule)'!H59)</f>
        <v/>
      </c>
      <c r="H71" s="246" t="str">
        <f>IF(ISBLANK('Data Analysis (Client Schedule)'!I59),"",'Data Analysis (Client Schedule)'!I59)</f>
        <v/>
      </c>
      <c r="I71" s="40">
        <f t="shared" si="64"/>
        <v>0</v>
      </c>
      <c r="J71" s="247" t="str">
        <f>IF(ISBLANK('Data Analysis (Client Schedule)'!K59),"",'Data Analysis (Client Schedule)'!K59)</f>
        <v/>
      </c>
      <c r="K71" s="247" t="str">
        <f>IF(ISBLANK('Data Analysis (Client Schedule)'!L59),"",'Data Analysis (Client Schedule)'!L59)</f>
        <v/>
      </c>
      <c r="L71" s="45" t="str">
        <f t="shared" si="65"/>
        <v/>
      </c>
      <c r="M71" s="30">
        <f t="shared" si="66"/>
        <v>0</v>
      </c>
      <c r="N71" s="31" t="str">
        <f t="shared" si="79"/>
        <v/>
      </c>
      <c r="O71" t="s">
        <v>40</v>
      </c>
      <c r="R71" s="145">
        <f t="shared" ca="1" si="80"/>
        <v>5.5E-2</v>
      </c>
      <c r="S71" s="30">
        <v>1.25</v>
      </c>
      <c r="T71" s="146">
        <f t="shared" ca="1" si="81"/>
        <v>0</v>
      </c>
      <c r="V71" s="33">
        <f t="shared" si="82"/>
        <v>0</v>
      </c>
      <c r="W71" s="33">
        <f t="shared" si="83"/>
        <v>0</v>
      </c>
      <c r="X71" s="33">
        <f t="shared" si="94"/>
        <v>0</v>
      </c>
      <c r="Y71" s="33">
        <f t="shared" si="94"/>
        <v>0</v>
      </c>
      <c r="Z71" s="33">
        <f t="shared" si="94"/>
        <v>0</v>
      </c>
      <c r="AA71" s="124"/>
      <c r="AB71" s="41">
        <f t="shared" ca="1" si="84"/>
        <v>0</v>
      </c>
      <c r="AC71" s="42">
        <f t="shared" ca="1" si="85"/>
        <v>0</v>
      </c>
      <c r="AD71" s="43">
        <f t="shared" ca="1" si="86"/>
        <v>0</v>
      </c>
      <c r="AE71" s="43">
        <f t="shared" ca="1" si="87"/>
        <v>0</v>
      </c>
      <c r="AF71" s="43">
        <f t="shared" ca="1" si="88"/>
        <v>0</v>
      </c>
      <c r="AG71" s="44">
        <f t="shared" ca="1" si="89"/>
        <v>0</v>
      </c>
      <c r="AJ71" s="38">
        <f t="shared" si="67"/>
        <v>0</v>
      </c>
      <c r="AK71" s="30">
        <v>1.25</v>
      </c>
      <c r="AL71" s="32">
        <f t="shared" si="90"/>
        <v>0</v>
      </c>
      <c r="AN71" s="34">
        <f t="shared" si="91"/>
        <v>0</v>
      </c>
      <c r="AO71" s="35">
        <f t="shared" ca="1" si="95"/>
        <v>0</v>
      </c>
      <c r="AP71" s="35">
        <f t="shared" ca="1" si="96"/>
        <v>0</v>
      </c>
      <c r="AQ71" s="35">
        <f t="shared" ca="1" si="97"/>
        <v>0</v>
      </c>
      <c r="AR71" s="35">
        <f t="shared" ca="1" si="98"/>
        <v>0</v>
      </c>
      <c r="AS71" s="35">
        <f t="shared" ca="1" si="99"/>
        <v>0</v>
      </c>
      <c r="AX71" s="14">
        <f t="shared" si="68"/>
        <v>6.0000000000000001E-3</v>
      </c>
      <c r="AY71" s="14">
        <f t="shared" si="69"/>
        <v>1.4999999999999999E-2</v>
      </c>
      <c r="AZ71" s="14">
        <f t="shared" si="70"/>
        <v>5.5E-2</v>
      </c>
      <c r="BA71" s="14">
        <f t="shared" si="92"/>
        <v>0</v>
      </c>
      <c r="BE71" t="str">
        <f t="shared" si="93"/>
        <v>N/A</v>
      </c>
      <c r="BF71" s="14">
        <f t="shared" si="71"/>
        <v>0</v>
      </c>
      <c r="BG71" s="14">
        <f t="shared" si="72"/>
        <v>0</v>
      </c>
    </row>
    <row r="72" spans="2:59" ht="14.7" outlineLevel="1" thickBot="1">
      <c r="B72" s="29">
        <v>51</v>
      </c>
      <c r="C72" s="136" t="str">
        <f>IF(ISBLANK('Data Analysis (Client Schedule)'!C60),"",'Data Analysis (Client Schedule)'!C60)</f>
        <v/>
      </c>
      <c r="D72" s="126" t="str">
        <f>IF(ISBLANK('Data Analysis (Client Schedule)'!E60),"",'Data Analysis (Client Schedule)'!E60)</f>
        <v/>
      </c>
      <c r="E72" s="127" t="str">
        <f>IF(ISBLANK('Data Analysis (Client Schedule)'!F60),"",'Data Analysis (Client Schedule)'!F60)</f>
        <v/>
      </c>
      <c r="F72" s="127" t="str">
        <f>IF(ISBLANK('Data Analysis (Client Schedule)'!G60),"",'Data Analysis (Client Schedule)'!G60)</f>
        <v/>
      </c>
      <c r="G72" s="246" t="str">
        <f>IF(ISBLANK('Data Analysis (Client Schedule)'!H60),"",'Data Analysis (Client Schedule)'!H60)</f>
        <v/>
      </c>
      <c r="H72" s="246" t="str">
        <f>IF(ISBLANK('Data Analysis (Client Schedule)'!I60),"",'Data Analysis (Client Schedule)'!I60)</f>
        <v/>
      </c>
      <c r="I72" s="40">
        <f t="shared" si="64"/>
        <v>0</v>
      </c>
      <c r="J72" s="247" t="str">
        <f>IF(ISBLANK('Data Analysis (Client Schedule)'!K60),"",'Data Analysis (Client Schedule)'!K60)</f>
        <v/>
      </c>
      <c r="K72" s="247" t="str">
        <f>IF(ISBLANK('Data Analysis (Client Schedule)'!L60),"",'Data Analysis (Client Schedule)'!L60)</f>
        <v/>
      </c>
      <c r="L72" s="45" t="str">
        <f t="shared" si="65"/>
        <v/>
      </c>
      <c r="M72" s="30">
        <f t="shared" si="66"/>
        <v>0</v>
      </c>
      <c r="N72" s="31" t="str">
        <f t="shared" si="79"/>
        <v/>
      </c>
      <c r="O72" t="s">
        <v>40</v>
      </c>
      <c r="R72" s="145">
        <f t="shared" ca="1" si="80"/>
        <v>5.5E-2</v>
      </c>
      <c r="S72" s="30">
        <v>1.25</v>
      </c>
      <c r="T72" s="146">
        <f t="shared" ca="1" si="81"/>
        <v>0</v>
      </c>
      <c r="V72" s="33">
        <f t="shared" si="82"/>
        <v>0</v>
      </c>
      <c r="W72" s="33">
        <f t="shared" si="83"/>
        <v>0</v>
      </c>
      <c r="X72" s="33">
        <f t="shared" si="94"/>
        <v>0</v>
      </c>
      <c r="Y72" s="33">
        <f t="shared" si="94"/>
        <v>0</v>
      </c>
      <c r="Z72" s="33">
        <f t="shared" si="94"/>
        <v>0</v>
      </c>
      <c r="AA72" s="124"/>
      <c r="AB72" s="41">
        <f t="shared" ca="1" si="84"/>
        <v>0</v>
      </c>
      <c r="AC72" s="42">
        <f t="shared" ca="1" si="85"/>
        <v>0</v>
      </c>
      <c r="AD72" s="43">
        <f t="shared" ca="1" si="86"/>
        <v>0</v>
      </c>
      <c r="AE72" s="43">
        <f t="shared" ca="1" si="87"/>
        <v>0</v>
      </c>
      <c r="AF72" s="43">
        <f t="shared" ca="1" si="88"/>
        <v>0</v>
      </c>
      <c r="AG72" s="44">
        <f t="shared" ca="1" si="89"/>
        <v>0</v>
      </c>
      <c r="AJ72" s="38">
        <f t="shared" si="67"/>
        <v>0</v>
      </c>
      <c r="AK72" s="30">
        <v>1.25</v>
      </c>
      <c r="AL72" s="32">
        <f t="shared" si="90"/>
        <v>0</v>
      </c>
      <c r="AN72" s="34">
        <f t="shared" si="91"/>
        <v>0</v>
      </c>
      <c r="AO72" s="35">
        <f t="shared" ca="1" si="95"/>
        <v>0</v>
      </c>
      <c r="AP72" s="35">
        <f t="shared" ca="1" si="96"/>
        <v>0</v>
      </c>
      <c r="AQ72" s="35">
        <f t="shared" ca="1" si="97"/>
        <v>0</v>
      </c>
      <c r="AR72" s="35">
        <f t="shared" ca="1" si="98"/>
        <v>0</v>
      </c>
      <c r="AS72" s="35">
        <f t="shared" ca="1" si="99"/>
        <v>0</v>
      </c>
      <c r="AX72" s="14">
        <f t="shared" si="68"/>
        <v>6.0000000000000001E-3</v>
      </c>
      <c r="AY72" s="14">
        <f t="shared" si="69"/>
        <v>1.4999999999999999E-2</v>
      </c>
      <c r="AZ72" s="14">
        <f t="shared" si="70"/>
        <v>5.5E-2</v>
      </c>
      <c r="BA72" s="14">
        <f t="shared" si="92"/>
        <v>0</v>
      </c>
      <c r="BE72" t="str">
        <f t="shared" si="93"/>
        <v>N/A</v>
      </c>
      <c r="BF72" s="14">
        <f t="shared" si="71"/>
        <v>0</v>
      </c>
      <c r="BG72" s="14">
        <f t="shared" si="72"/>
        <v>0</v>
      </c>
    </row>
    <row r="73" spans="2:59" ht="14.7" outlineLevel="1" thickBot="1">
      <c r="B73" s="29">
        <v>52</v>
      </c>
      <c r="C73" s="136" t="str">
        <f>IF(ISBLANK('Data Analysis (Client Schedule)'!C61),"",'Data Analysis (Client Schedule)'!C61)</f>
        <v/>
      </c>
      <c r="D73" s="126" t="str">
        <f>IF(ISBLANK('Data Analysis (Client Schedule)'!E61),"",'Data Analysis (Client Schedule)'!E61)</f>
        <v/>
      </c>
      <c r="E73" s="127" t="str">
        <f>IF(ISBLANK('Data Analysis (Client Schedule)'!F61),"",'Data Analysis (Client Schedule)'!F61)</f>
        <v/>
      </c>
      <c r="F73" s="127" t="str">
        <f>IF(ISBLANK('Data Analysis (Client Schedule)'!G61),"",'Data Analysis (Client Schedule)'!G61)</f>
        <v/>
      </c>
      <c r="G73" s="246" t="str">
        <f>IF(ISBLANK('Data Analysis (Client Schedule)'!H61),"",'Data Analysis (Client Schedule)'!H61)</f>
        <v/>
      </c>
      <c r="H73" s="246" t="str">
        <f>IF(ISBLANK('Data Analysis (Client Schedule)'!I61),"",'Data Analysis (Client Schedule)'!I61)</f>
        <v/>
      </c>
      <c r="I73" s="40">
        <f t="shared" si="64"/>
        <v>0</v>
      </c>
      <c r="J73" s="247" t="str">
        <f>IF(ISBLANK('Data Analysis (Client Schedule)'!K61),"",'Data Analysis (Client Schedule)'!K61)</f>
        <v/>
      </c>
      <c r="K73" s="247" t="str">
        <f>IF(ISBLANK('Data Analysis (Client Schedule)'!L61),"",'Data Analysis (Client Schedule)'!L61)</f>
        <v/>
      </c>
      <c r="L73" s="45" t="str">
        <f t="shared" si="65"/>
        <v/>
      </c>
      <c r="M73" s="30">
        <f t="shared" si="66"/>
        <v>0</v>
      </c>
      <c r="N73" s="31" t="str">
        <f t="shared" si="79"/>
        <v/>
      </c>
      <c r="O73" t="s">
        <v>40</v>
      </c>
      <c r="R73" s="145">
        <f t="shared" ca="1" si="80"/>
        <v>5.5E-2</v>
      </c>
      <c r="S73" s="30">
        <v>1.25</v>
      </c>
      <c r="T73" s="146">
        <f t="shared" ca="1" si="81"/>
        <v>0</v>
      </c>
      <c r="V73" s="33">
        <f t="shared" si="82"/>
        <v>0</v>
      </c>
      <c r="W73" s="33">
        <f t="shared" si="83"/>
        <v>0</v>
      </c>
      <c r="X73" s="33">
        <f t="shared" si="94"/>
        <v>0</v>
      </c>
      <c r="Y73" s="33">
        <f t="shared" si="94"/>
        <v>0</v>
      </c>
      <c r="Z73" s="33">
        <f t="shared" si="94"/>
        <v>0</v>
      </c>
      <c r="AA73" s="124"/>
      <c r="AB73" s="41">
        <f t="shared" ca="1" si="84"/>
        <v>0</v>
      </c>
      <c r="AC73" s="42">
        <f t="shared" ca="1" si="85"/>
        <v>0</v>
      </c>
      <c r="AD73" s="43">
        <f t="shared" ca="1" si="86"/>
        <v>0</v>
      </c>
      <c r="AE73" s="43">
        <f t="shared" ca="1" si="87"/>
        <v>0</v>
      </c>
      <c r="AF73" s="43">
        <f t="shared" ca="1" si="88"/>
        <v>0</v>
      </c>
      <c r="AG73" s="44">
        <f t="shared" ca="1" si="89"/>
        <v>0</v>
      </c>
      <c r="AJ73" s="38">
        <f t="shared" si="67"/>
        <v>0</v>
      </c>
      <c r="AK73" s="30">
        <v>1.25</v>
      </c>
      <c r="AL73" s="32">
        <f t="shared" si="90"/>
        <v>0</v>
      </c>
      <c r="AN73" s="34">
        <f t="shared" si="91"/>
        <v>0</v>
      </c>
      <c r="AO73" s="35">
        <f t="shared" ca="1" si="95"/>
        <v>0</v>
      </c>
      <c r="AP73" s="35">
        <f t="shared" ca="1" si="96"/>
        <v>0</v>
      </c>
      <c r="AQ73" s="35">
        <f t="shared" ca="1" si="97"/>
        <v>0</v>
      </c>
      <c r="AR73" s="35">
        <f t="shared" ca="1" si="98"/>
        <v>0</v>
      </c>
      <c r="AS73" s="35">
        <f t="shared" ca="1" si="99"/>
        <v>0</v>
      </c>
      <c r="AX73" s="14">
        <f t="shared" si="68"/>
        <v>6.0000000000000001E-3</v>
      </c>
      <c r="AY73" s="14">
        <f t="shared" si="69"/>
        <v>1.4999999999999999E-2</v>
      </c>
      <c r="AZ73" s="14">
        <f t="shared" si="70"/>
        <v>5.5E-2</v>
      </c>
      <c r="BA73" s="14">
        <f t="shared" si="92"/>
        <v>0</v>
      </c>
      <c r="BE73" t="str">
        <f t="shared" si="93"/>
        <v>N/A</v>
      </c>
      <c r="BF73" s="14">
        <f t="shared" si="71"/>
        <v>0</v>
      </c>
      <c r="BG73" s="14">
        <f t="shared" si="72"/>
        <v>0</v>
      </c>
    </row>
    <row r="74" spans="2:59" ht="14.7" outlineLevel="1" thickBot="1">
      <c r="B74" s="29">
        <v>53</v>
      </c>
      <c r="C74" s="136" t="str">
        <f>IF(ISBLANK('Data Analysis (Client Schedule)'!C62),"",'Data Analysis (Client Schedule)'!C62)</f>
        <v/>
      </c>
      <c r="D74" s="126" t="str">
        <f>IF(ISBLANK('Data Analysis (Client Schedule)'!E62),"",'Data Analysis (Client Schedule)'!E62)</f>
        <v/>
      </c>
      <c r="E74" s="127" t="str">
        <f>IF(ISBLANK('Data Analysis (Client Schedule)'!F62),"",'Data Analysis (Client Schedule)'!F62)</f>
        <v/>
      </c>
      <c r="F74" s="127" t="str">
        <f>IF(ISBLANK('Data Analysis (Client Schedule)'!G62),"",'Data Analysis (Client Schedule)'!G62)</f>
        <v/>
      </c>
      <c r="G74" s="246" t="str">
        <f>IF(ISBLANK('Data Analysis (Client Schedule)'!H62),"",'Data Analysis (Client Schedule)'!H62)</f>
        <v/>
      </c>
      <c r="H74" s="246" t="str">
        <f>IF(ISBLANK('Data Analysis (Client Schedule)'!I62),"",'Data Analysis (Client Schedule)'!I62)</f>
        <v/>
      </c>
      <c r="I74" s="40">
        <f t="shared" si="64"/>
        <v>0</v>
      </c>
      <c r="J74" s="247" t="str">
        <f>IF(ISBLANK('Data Analysis (Client Schedule)'!K62),"",'Data Analysis (Client Schedule)'!K62)</f>
        <v/>
      </c>
      <c r="K74" s="247" t="str">
        <f>IF(ISBLANK('Data Analysis (Client Schedule)'!L62),"",'Data Analysis (Client Schedule)'!L62)</f>
        <v/>
      </c>
      <c r="L74" s="45" t="str">
        <f t="shared" si="65"/>
        <v/>
      </c>
      <c r="M74" s="30">
        <f t="shared" si="66"/>
        <v>0</v>
      </c>
      <c r="N74" s="31" t="str">
        <f t="shared" si="79"/>
        <v/>
      </c>
      <c r="O74" t="s">
        <v>40</v>
      </c>
      <c r="R74" s="145">
        <f t="shared" ca="1" si="80"/>
        <v>5.5E-2</v>
      </c>
      <c r="S74" s="30">
        <v>1.25</v>
      </c>
      <c r="T74" s="146">
        <f t="shared" ca="1" si="81"/>
        <v>0</v>
      </c>
      <c r="V74" s="33">
        <f t="shared" si="82"/>
        <v>0</v>
      </c>
      <c r="W74" s="33">
        <f t="shared" si="83"/>
        <v>0</v>
      </c>
      <c r="X74" s="33">
        <f t="shared" si="94"/>
        <v>0</v>
      </c>
      <c r="Y74" s="33">
        <f t="shared" si="94"/>
        <v>0</v>
      </c>
      <c r="Z74" s="33">
        <f t="shared" si="94"/>
        <v>0</v>
      </c>
      <c r="AA74" s="124"/>
      <c r="AB74" s="41">
        <f t="shared" ca="1" si="84"/>
        <v>0</v>
      </c>
      <c r="AC74" s="42">
        <f t="shared" ca="1" si="85"/>
        <v>0</v>
      </c>
      <c r="AD74" s="43">
        <f t="shared" ca="1" si="86"/>
        <v>0</v>
      </c>
      <c r="AE74" s="43">
        <f t="shared" ca="1" si="87"/>
        <v>0</v>
      </c>
      <c r="AF74" s="43">
        <f t="shared" ca="1" si="88"/>
        <v>0</v>
      </c>
      <c r="AG74" s="44">
        <f t="shared" ca="1" si="89"/>
        <v>0</v>
      </c>
      <c r="AJ74" s="38">
        <f t="shared" si="67"/>
        <v>0</v>
      </c>
      <c r="AK74" s="30">
        <v>1.25</v>
      </c>
      <c r="AL74" s="32">
        <f t="shared" si="90"/>
        <v>0</v>
      </c>
      <c r="AN74" s="34">
        <f t="shared" si="91"/>
        <v>0</v>
      </c>
      <c r="AO74" s="35">
        <f t="shared" ca="1" si="95"/>
        <v>0</v>
      </c>
      <c r="AP74" s="35">
        <f t="shared" ca="1" si="96"/>
        <v>0</v>
      </c>
      <c r="AQ74" s="35">
        <f t="shared" ca="1" si="97"/>
        <v>0</v>
      </c>
      <c r="AR74" s="35">
        <f t="shared" ca="1" si="98"/>
        <v>0</v>
      </c>
      <c r="AS74" s="35">
        <f t="shared" ca="1" si="99"/>
        <v>0</v>
      </c>
      <c r="AX74" s="14">
        <f t="shared" si="68"/>
        <v>6.0000000000000001E-3</v>
      </c>
      <c r="AY74" s="14">
        <f t="shared" si="69"/>
        <v>1.4999999999999999E-2</v>
      </c>
      <c r="AZ74" s="14">
        <f t="shared" si="70"/>
        <v>5.5E-2</v>
      </c>
      <c r="BA74" s="14">
        <f t="shared" si="92"/>
        <v>0</v>
      </c>
      <c r="BE74" t="str">
        <f t="shared" si="93"/>
        <v>N/A</v>
      </c>
      <c r="BF74" s="14">
        <f t="shared" si="71"/>
        <v>0</v>
      </c>
      <c r="BG74" s="14">
        <f t="shared" si="72"/>
        <v>0</v>
      </c>
    </row>
    <row r="75" spans="2:59" ht="14.7" outlineLevel="1" thickBot="1">
      <c r="B75" s="29">
        <v>54</v>
      </c>
      <c r="C75" s="136" t="str">
        <f>IF(ISBLANK('Data Analysis (Client Schedule)'!C63),"",'Data Analysis (Client Schedule)'!C63)</f>
        <v/>
      </c>
      <c r="D75" s="126" t="str">
        <f>IF(ISBLANK('Data Analysis (Client Schedule)'!E63),"",'Data Analysis (Client Schedule)'!E63)</f>
        <v/>
      </c>
      <c r="E75" s="127" t="str">
        <f>IF(ISBLANK('Data Analysis (Client Schedule)'!F63),"",'Data Analysis (Client Schedule)'!F63)</f>
        <v/>
      </c>
      <c r="F75" s="127" t="str">
        <f>IF(ISBLANK('Data Analysis (Client Schedule)'!G63),"",'Data Analysis (Client Schedule)'!G63)</f>
        <v/>
      </c>
      <c r="G75" s="246" t="str">
        <f>IF(ISBLANK('Data Analysis (Client Schedule)'!H63),"",'Data Analysis (Client Schedule)'!H63)</f>
        <v/>
      </c>
      <c r="H75" s="246" t="str">
        <f>IF(ISBLANK('Data Analysis (Client Schedule)'!I63),"",'Data Analysis (Client Schedule)'!I63)</f>
        <v/>
      </c>
      <c r="I75" s="40">
        <f t="shared" si="64"/>
        <v>0</v>
      </c>
      <c r="J75" s="247" t="str">
        <f>IF(ISBLANK('Data Analysis (Client Schedule)'!K63),"",'Data Analysis (Client Schedule)'!K63)</f>
        <v/>
      </c>
      <c r="K75" s="247" t="str">
        <f>IF(ISBLANK('Data Analysis (Client Schedule)'!L63),"",'Data Analysis (Client Schedule)'!L63)</f>
        <v/>
      </c>
      <c r="L75" s="45" t="str">
        <f t="shared" si="65"/>
        <v/>
      </c>
      <c r="M75" s="30">
        <f t="shared" si="66"/>
        <v>0</v>
      </c>
      <c r="N75" s="31" t="str">
        <f t="shared" si="79"/>
        <v/>
      </c>
      <c r="O75" t="s">
        <v>40</v>
      </c>
      <c r="R75" s="145">
        <f t="shared" ca="1" si="80"/>
        <v>5.5E-2</v>
      </c>
      <c r="S75" s="30">
        <v>1.25</v>
      </c>
      <c r="T75" s="146">
        <f t="shared" ca="1" si="81"/>
        <v>0</v>
      </c>
      <c r="V75" s="33">
        <f t="shared" si="82"/>
        <v>0</v>
      </c>
      <c r="W75" s="33">
        <f t="shared" si="83"/>
        <v>0</v>
      </c>
      <c r="X75" s="33">
        <f t="shared" si="94"/>
        <v>0</v>
      </c>
      <c r="Y75" s="33">
        <f t="shared" si="94"/>
        <v>0</v>
      </c>
      <c r="Z75" s="33">
        <f t="shared" si="94"/>
        <v>0</v>
      </c>
      <c r="AA75" s="124"/>
      <c r="AB75" s="41">
        <f t="shared" ca="1" si="84"/>
        <v>0</v>
      </c>
      <c r="AC75" s="42">
        <f t="shared" ca="1" si="85"/>
        <v>0</v>
      </c>
      <c r="AD75" s="43">
        <f t="shared" ca="1" si="86"/>
        <v>0</v>
      </c>
      <c r="AE75" s="43">
        <f t="shared" ca="1" si="87"/>
        <v>0</v>
      </c>
      <c r="AF75" s="43">
        <f t="shared" ca="1" si="88"/>
        <v>0</v>
      </c>
      <c r="AG75" s="44">
        <f t="shared" ca="1" si="89"/>
        <v>0</v>
      </c>
      <c r="AJ75" s="38">
        <f t="shared" si="67"/>
        <v>0</v>
      </c>
      <c r="AK75" s="30">
        <v>1.25</v>
      </c>
      <c r="AL75" s="32">
        <f t="shared" si="90"/>
        <v>0</v>
      </c>
      <c r="AN75" s="34">
        <f t="shared" si="91"/>
        <v>0</v>
      </c>
      <c r="AO75" s="35">
        <f t="shared" ca="1" si="95"/>
        <v>0</v>
      </c>
      <c r="AP75" s="35">
        <f t="shared" ca="1" si="96"/>
        <v>0</v>
      </c>
      <c r="AQ75" s="35">
        <f t="shared" ca="1" si="97"/>
        <v>0</v>
      </c>
      <c r="AR75" s="35">
        <f t="shared" ca="1" si="98"/>
        <v>0</v>
      </c>
      <c r="AS75" s="35">
        <f t="shared" ca="1" si="99"/>
        <v>0</v>
      </c>
      <c r="AX75" s="14">
        <f t="shared" si="68"/>
        <v>6.0000000000000001E-3</v>
      </c>
      <c r="AY75" s="14">
        <f t="shared" si="69"/>
        <v>1.4999999999999999E-2</v>
      </c>
      <c r="AZ75" s="14">
        <f t="shared" si="70"/>
        <v>5.5E-2</v>
      </c>
      <c r="BA75" s="14">
        <f t="shared" si="92"/>
        <v>0</v>
      </c>
      <c r="BE75" t="str">
        <f t="shared" si="93"/>
        <v>N/A</v>
      </c>
      <c r="BF75" s="14">
        <f t="shared" si="71"/>
        <v>0</v>
      </c>
      <c r="BG75" s="14">
        <f t="shared" si="72"/>
        <v>0</v>
      </c>
    </row>
    <row r="76" spans="2:59" ht="14.7" outlineLevel="1" thickBot="1">
      <c r="B76" s="29">
        <v>55</v>
      </c>
      <c r="C76" s="136" t="str">
        <f>IF(ISBLANK('Data Analysis (Client Schedule)'!C64),"",'Data Analysis (Client Schedule)'!C64)</f>
        <v/>
      </c>
      <c r="D76" s="126" t="str">
        <f>IF(ISBLANK('Data Analysis (Client Schedule)'!E64),"",'Data Analysis (Client Schedule)'!E64)</f>
        <v/>
      </c>
      <c r="E76" s="127" t="str">
        <f>IF(ISBLANK('Data Analysis (Client Schedule)'!F64),"",'Data Analysis (Client Schedule)'!F64)</f>
        <v/>
      </c>
      <c r="F76" s="127" t="str">
        <f>IF(ISBLANK('Data Analysis (Client Schedule)'!G64),"",'Data Analysis (Client Schedule)'!G64)</f>
        <v/>
      </c>
      <c r="G76" s="246" t="str">
        <f>IF(ISBLANK('Data Analysis (Client Schedule)'!H64),"",'Data Analysis (Client Schedule)'!H64)</f>
        <v/>
      </c>
      <c r="H76" s="246" t="str">
        <f>IF(ISBLANK('Data Analysis (Client Schedule)'!I64),"",'Data Analysis (Client Schedule)'!I64)</f>
        <v/>
      </c>
      <c r="I76" s="40">
        <f t="shared" si="64"/>
        <v>0</v>
      </c>
      <c r="J76" s="247" t="str">
        <f>IF(ISBLANK('Data Analysis (Client Schedule)'!K64),"",'Data Analysis (Client Schedule)'!K64)</f>
        <v/>
      </c>
      <c r="K76" s="247" t="str">
        <f>IF(ISBLANK('Data Analysis (Client Schedule)'!L64),"",'Data Analysis (Client Schedule)'!L64)</f>
        <v/>
      </c>
      <c r="L76" s="45" t="str">
        <f t="shared" si="65"/>
        <v/>
      </c>
      <c r="M76" s="30">
        <f t="shared" si="66"/>
        <v>0</v>
      </c>
      <c r="N76" s="31" t="str">
        <f t="shared" si="79"/>
        <v/>
      </c>
      <c r="O76" t="s">
        <v>40</v>
      </c>
      <c r="R76" s="145">
        <f t="shared" ca="1" si="80"/>
        <v>5.5E-2</v>
      </c>
      <c r="S76" s="30">
        <v>1.25</v>
      </c>
      <c r="T76" s="146">
        <f t="shared" ca="1" si="81"/>
        <v>0</v>
      </c>
      <c r="V76" s="33">
        <f t="shared" si="82"/>
        <v>0</v>
      </c>
      <c r="W76" s="33">
        <f t="shared" si="83"/>
        <v>0</v>
      </c>
      <c r="X76" s="33">
        <f t="shared" si="94"/>
        <v>0</v>
      </c>
      <c r="Y76" s="33">
        <f t="shared" si="94"/>
        <v>0</v>
      </c>
      <c r="Z76" s="33">
        <f t="shared" si="94"/>
        <v>0</v>
      </c>
      <c r="AA76" s="124"/>
      <c r="AB76" s="41">
        <f t="shared" ca="1" si="84"/>
        <v>0</v>
      </c>
      <c r="AC76" s="42">
        <f t="shared" ca="1" si="85"/>
        <v>0</v>
      </c>
      <c r="AD76" s="43">
        <f t="shared" ca="1" si="86"/>
        <v>0</v>
      </c>
      <c r="AE76" s="43">
        <f t="shared" ca="1" si="87"/>
        <v>0</v>
      </c>
      <c r="AF76" s="43">
        <f t="shared" ca="1" si="88"/>
        <v>0</v>
      </c>
      <c r="AG76" s="44">
        <f t="shared" ca="1" si="89"/>
        <v>0</v>
      </c>
      <c r="AJ76" s="38">
        <f t="shared" si="67"/>
        <v>0</v>
      </c>
      <c r="AK76" s="30">
        <v>1.25</v>
      </c>
      <c r="AL76" s="32">
        <f t="shared" si="90"/>
        <v>0</v>
      </c>
      <c r="AN76" s="34">
        <f t="shared" si="91"/>
        <v>0</v>
      </c>
      <c r="AO76" s="35">
        <f t="shared" ca="1" si="95"/>
        <v>0</v>
      </c>
      <c r="AP76" s="35">
        <f t="shared" ca="1" si="96"/>
        <v>0</v>
      </c>
      <c r="AQ76" s="35">
        <f t="shared" ca="1" si="97"/>
        <v>0</v>
      </c>
      <c r="AR76" s="35">
        <f t="shared" ca="1" si="98"/>
        <v>0</v>
      </c>
      <c r="AS76" s="35">
        <f t="shared" ca="1" si="99"/>
        <v>0</v>
      </c>
      <c r="AX76" s="14">
        <f t="shared" si="68"/>
        <v>6.0000000000000001E-3</v>
      </c>
      <c r="AY76" s="14">
        <f t="shared" si="69"/>
        <v>1.4999999999999999E-2</v>
      </c>
      <c r="AZ76" s="14">
        <f t="shared" si="70"/>
        <v>5.5E-2</v>
      </c>
      <c r="BA76" s="14">
        <f t="shared" si="92"/>
        <v>0</v>
      </c>
      <c r="BE76" t="str">
        <f t="shared" si="93"/>
        <v>N/A</v>
      </c>
      <c r="BF76" s="14">
        <f t="shared" si="71"/>
        <v>0</v>
      </c>
      <c r="BG76" s="14">
        <f t="shared" si="72"/>
        <v>0</v>
      </c>
    </row>
    <row r="77" spans="2:59" ht="14.7" outlineLevel="1" thickBot="1">
      <c r="B77" s="29">
        <v>56</v>
      </c>
      <c r="C77" s="136" t="str">
        <f>IF(ISBLANK('Data Analysis (Client Schedule)'!C65),"",'Data Analysis (Client Schedule)'!C65)</f>
        <v/>
      </c>
      <c r="D77" s="126" t="str">
        <f>IF(ISBLANK('Data Analysis (Client Schedule)'!E65),"",'Data Analysis (Client Schedule)'!E65)</f>
        <v/>
      </c>
      <c r="E77" s="127" t="str">
        <f>IF(ISBLANK('Data Analysis (Client Schedule)'!F65),"",'Data Analysis (Client Schedule)'!F65)</f>
        <v/>
      </c>
      <c r="F77" s="127" t="str">
        <f>IF(ISBLANK('Data Analysis (Client Schedule)'!G65),"",'Data Analysis (Client Schedule)'!G65)</f>
        <v/>
      </c>
      <c r="G77" s="246" t="str">
        <f>IF(ISBLANK('Data Analysis (Client Schedule)'!H65),"",'Data Analysis (Client Schedule)'!H65)</f>
        <v/>
      </c>
      <c r="H77" s="246" t="str">
        <f>IF(ISBLANK('Data Analysis (Client Schedule)'!I65),"",'Data Analysis (Client Schedule)'!I65)</f>
        <v/>
      </c>
      <c r="I77" s="40">
        <f t="shared" si="64"/>
        <v>0</v>
      </c>
      <c r="J77" s="247" t="str">
        <f>IF(ISBLANK('Data Analysis (Client Schedule)'!K65),"",'Data Analysis (Client Schedule)'!K65)</f>
        <v/>
      </c>
      <c r="K77" s="247" t="str">
        <f>IF(ISBLANK('Data Analysis (Client Schedule)'!L65),"",'Data Analysis (Client Schedule)'!L65)</f>
        <v/>
      </c>
      <c r="L77" s="45" t="str">
        <f t="shared" si="65"/>
        <v/>
      </c>
      <c r="M77" s="30">
        <f t="shared" si="66"/>
        <v>0</v>
      </c>
      <c r="N77" s="31" t="str">
        <f t="shared" si="79"/>
        <v/>
      </c>
      <c r="O77" t="s">
        <v>40</v>
      </c>
      <c r="R77" s="145">
        <f t="shared" ca="1" si="80"/>
        <v>5.5E-2</v>
      </c>
      <c r="S77" s="30">
        <v>1.25</v>
      </c>
      <c r="T77" s="146">
        <f t="shared" ca="1" si="81"/>
        <v>0</v>
      </c>
      <c r="V77" s="33">
        <f t="shared" si="82"/>
        <v>0</v>
      </c>
      <c r="W77" s="33">
        <f t="shared" si="83"/>
        <v>0</v>
      </c>
      <c r="X77" s="33">
        <f t="shared" si="94"/>
        <v>0</v>
      </c>
      <c r="Y77" s="33">
        <f t="shared" si="94"/>
        <v>0</v>
      </c>
      <c r="Z77" s="33">
        <f t="shared" si="94"/>
        <v>0</v>
      </c>
      <c r="AA77" s="124"/>
      <c r="AB77" s="41">
        <f t="shared" ca="1" si="84"/>
        <v>0</v>
      </c>
      <c r="AC77" s="42">
        <f t="shared" ca="1" si="85"/>
        <v>0</v>
      </c>
      <c r="AD77" s="43">
        <f t="shared" ca="1" si="86"/>
        <v>0</v>
      </c>
      <c r="AE77" s="43">
        <f t="shared" ca="1" si="87"/>
        <v>0</v>
      </c>
      <c r="AF77" s="43">
        <f t="shared" ca="1" si="88"/>
        <v>0</v>
      </c>
      <c r="AG77" s="44">
        <f t="shared" ca="1" si="89"/>
        <v>0</v>
      </c>
      <c r="AJ77" s="38">
        <f t="shared" si="67"/>
        <v>0</v>
      </c>
      <c r="AK77" s="30">
        <v>1.25</v>
      </c>
      <c r="AL77" s="32">
        <f t="shared" si="90"/>
        <v>0</v>
      </c>
      <c r="AN77" s="34">
        <f t="shared" si="91"/>
        <v>0</v>
      </c>
      <c r="AO77" s="35">
        <f t="shared" ca="1" si="95"/>
        <v>0</v>
      </c>
      <c r="AP77" s="35">
        <f t="shared" ca="1" si="96"/>
        <v>0</v>
      </c>
      <c r="AQ77" s="35">
        <f t="shared" ca="1" si="97"/>
        <v>0</v>
      </c>
      <c r="AR77" s="35">
        <f t="shared" ca="1" si="98"/>
        <v>0</v>
      </c>
      <c r="AS77" s="35">
        <f t="shared" ca="1" si="99"/>
        <v>0</v>
      </c>
      <c r="AX77" s="14">
        <f t="shared" si="68"/>
        <v>6.0000000000000001E-3</v>
      </c>
      <c r="AY77" s="14">
        <f t="shared" si="69"/>
        <v>1.4999999999999999E-2</v>
      </c>
      <c r="AZ77" s="14">
        <f t="shared" si="70"/>
        <v>5.5E-2</v>
      </c>
      <c r="BA77" s="14">
        <f t="shared" si="92"/>
        <v>0</v>
      </c>
      <c r="BE77" t="str">
        <f t="shared" si="93"/>
        <v>N/A</v>
      </c>
      <c r="BF77" s="14">
        <f t="shared" si="71"/>
        <v>0</v>
      </c>
      <c r="BG77" s="14">
        <f t="shared" si="72"/>
        <v>0</v>
      </c>
    </row>
    <row r="78" spans="2:59" ht="14.7" outlineLevel="1" thickBot="1">
      <c r="B78" s="29">
        <v>57</v>
      </c>
      <c r="C78" s="136" t="str">
        <f>IF(ISBLANK('Data Analysis (Client Schedule)'!C66),"",'Data Analysis (Client Schedule)'!C66)</f>
        <v/>
      </c>
      <c r="D78" s="126" t="str">
        <f>IF(ISBLANK('Data Analysis (Client Schedule)'!E66),"",'Data Analysis (Client Schedule)'!E66)</f>
        <v/>
      </c>
      <c r="E78" s="127" t="str">
        <f>IF(ISBLANK('Data Analysis (Client Schedule)'!F66),"",'Data Analysis (Client Schedule)'!F66)</f>
        <v/>
      </c>
      <c r="F78" s="127" t="str">
        <f>IF(ISBLANK('Data Analysis (Client Schedule)'!G66),"",'Data Analysis (Client Schedule)'!G66)</f>
        <v/>
      </c>
      <c r="G78" s="246" t="str">
        <f>IF(ISBLANK('Data Analysis (Client Schedule)'!H66),"",'Data Analysis (Client Schedule)'!H66)</f>
        <v/>
      </c>
      <c r="H78" s="246" t="str">
        <f>IF(ISBLANK('Data Analysis (Client Schedule)'!I66),"",'Data Analysis (Client Schedule)'!I66)</f>
        <v/>
      </c>
      <c r="I78" s="40">
        <f t="shared" si="64"/>
        <v>0</v>
      </c>
      <c r="J78" s="247" t="str">
        <f>IF(ISBLANK('Data Analysis (Client Schedule)'!K66),"",'Data Analysis (Client Schedule)'!K66)</f>
        <v/>
      </c>
      <c r="K78" s="247" t="str">
        <f>IF(ISBLANK('Data Analysis (Client Schedule)'!L66),"",'Data Analysis (Client Schedule)'!L66)</f>
        <v/>
      </c>
      <c r="L78" s="45" t="str">
        <f t="shared" si="65"/>
        <v/>
      </c>
      <c r="M78" s="30">
        <f t="shared" si="66"/>
        <v>0</v>
      </c>
      <c r="N78" s="31" t="str">
        <f t="shared" si="79"/>
        <v/>
      </c>
      <c r="O78" t="s">
        <v>40</v>
      </c>
      <c r="R78" s="145">
        <f t="shared" ca="1" si="80"/>
        <v>5.5E-2</v>
      </c>
      <c r="S78" s="30">
        <v>1.25</v>
      </c>
      <c r="T78" s="146">
        <f t="shared" ca="1" si="81"/>
        <v>0</v>
      </c>
      <c r="V78" s="33">
        <f t="shared" si="82"/>
        <v>0</v>
      </c>
      <c r="W78" s="33">
        <f t="shared" si="83"/>
        <v>0</v>
      </c>
      <c r="X78" s="33">
        <f t="shared" si="94"/>
        <v>0</v>
      </c>
      <c r="Y78" s="33">
        <f t="shared" si="94"/>
        <v>0</v>
      </c>
      <c r="Z78" s="33">
        <f t="shared" si="94"/>
        <v>0</v>
      </c>
      <c r="AA78" s="124"/>
      <c r="AB78" s="41">
        <f t="shared" ca="1" si="84"/>
        <v>0</v>
      </c>
      <c r="AC78" s="42">
        <f t="shared" ca="1" si="85"/>
        <v>0</v>
      </c>
      <c r="AD78" s="43">
        <f t="shared" ca="1" si="86"/>
        <v>0</v>
      </c>
      <c r="AE78" s="43">
        <f t="shared" ca="1" si="87"/>
        <v>0</v>
      </c>
      <c r="AF78" s="43">
        <f t="shared" ca="1" si="88"/>
        <v>0</v>
      </c>
      <c r="AG78" s="44">
        <f t="shared" ca="1" si="89"/>
        <v>0</v>
      </c>
      <c r="AJ78" s="38">
        <f t="shared" si="67"/>
        <v>0</v>
      </c>
      <c r="AK78" s="30">
        <v>1.25</v>
      </c>
      <c r="AL78" s="32">
        <f t="shared" si="90"/>
        <v>0</v>
      </c>
      <c r="AN78" s="34">
        <f t="shared" si="91"/>
        <v>0</v>
      </c>
      <c r="AO78" s="35">
        <f t="shared" ca="1" si="95"/>
        <v>0</v>
      </c>
      <c r="AP78" s="35">
        <f t="shared" ca="1" si="96"/>
        <v>0</v>
      </c>
      <c r="AQ78" s="35">
        <f t="shared" ca="1" si="97"/>
        <v>0</v>
      </c>
      <c r="AR78" s="35">
        <f t="shared" ca="1" si="98"/>
        <v>0</v>
      </c>
      <c r="AS78" s="35">
        <f t="shared" ca="1" si="99"/>
        <v>0</v>
      </c>
      <c r="AX78" s="14">
        <f t="shared" si="68"/>
        <v>6.0000000000000001E-3</v>
      </c>
      <c r="AY78" s="14">
        <f t="shared" si="69"/>
        <v>1.4999999999999999E-2</v>
      </c>
      <c r="AZ78" s="14">
        <f t="shared" si="70"/>
        <v>5.5E-2</v>
      </c>
      <c r="BA78" s="14">
        <f t="shared" si="92"/>
        <v>0</v>
      </c>
      <c r="BE78" t="str">
        <f t="shared" si="93"/>
        <v>N/A</v>
      </c>
      <c r="BF78" s="14">
        <f t="shared" si="71"/>
        <v>0</v>
      </c>
      <c r="BG78" s="14">
        <f t="shared" si="72"/>
        <v>0</v>
      </c>
    </row>
    <row r="79" spans="2:59" ht="14.7" outlineLevel="1" thickBot="1">
      <c r="B79" s="29">
        <v>58</v>
      </c>
      <c r="C79" s="136" t="str">
        <f>IF(ISBLANK('Data Analysis (Client Schedule)'!C67),"",'Data Analysis (Client Schedule)'!C67)</f>
        <v/>
      </c>
      <c r="D79" s="126" t="str">
        <f>IF(ISBLANK('Data Analysis (Client Schedule)'!E67),"",'Data Analysis (Client Schedule)'!E67)</f>
        <v/>
      </c>
      <c r="E79" s="127" t="str">
        <f>IF(ISBLANK('Data Analysis (Client Schedule)'!F67),"",'Data Analysis (Client Schedule)'!F67)</f>
        <v/>
      </c>
      <c r="F79" s="127" t="str">
        <f>IF(ISBLANK('Data Analysis (Client Schedule)'!G67),"",'Data Analysis (Client Schedule)'!G67)</f>
        <v/>
      </c>
      <c r="G79" s="246" t="str">
        <f>IF(ISBLANK('Data Analysis (Client Schedule)'!H67),"",'Data Analysis (Client Schedule)'!H67)</f>
        <v/>
      </c>
      <c r="H79" s="246" t="str">
        <f>IF(ISBLANK('Data Analysis (Client Schedule)'!I67),"",'Data Analysis (Client Schedule)'!I67)</f>
        <v/>
      </c>
      <c r="I79" s="40">
        <f t="shared" si="64"/>
        <v>0</v>
      </c>
      <c r="J79" s="247" t="str">
        <f>IF(ISBLANK('Data Analysis (Client Schedule)'!K67),"",'Data Analysis (Client Schedule)'!K67)</f>
        <v/>
      </c>
      <c r="K79" s="247" t="str">
        <f>IF(ISBLANK('Data Analysis (Client Schedule)'!L67),"",'Data Analysis (Client Schedule)'!L67)</f>
        <v/>
      </c>
      <c r="L79" s="45" t="str">
        <f t="shared" si="65"/>
        <v/>
      </c>
      <c r="M79" s="30">
        <f t="shared" si="66"/>
        <v>0</v>
      </c>
      <c r="N79" s="31" t="str">
        <f t="shared" si="79"/>
        <v/>
      </c>
      <c r="O79" t="s">
        <v>40</v>
      </c>
      <c r="R79" s="145">
        <f t="shared" ca="1" si="80"/>
        <v>5.5E-2</v>
      </c>
      <c r="S79" s="30">
        <v>1.25</v>
      </c>
      <c r="T79" s="146">
        <f t="shared" ca="1" si="81"/>
        <v>0</v>
      </c>
      <c r="V79" s="33">
        <f t="shared" si="82"/>
        <v>0</v>
      </c>
      <c r="W79" s="33">
        <f t="shared" si="83"/>
        <v>0</v>
      </c>
      <c r="X79" s="33">
        <f t="shared" si="94"/>
        <v>0</v>
      </c>
      <c r="Y79" s="33">
        <f t="shared" si="94"/>
        <v>0</v>
      </c>
      <c r="Z79" s="33">
        <f t="shared" si="94"/>
        <v>0</v>
      </c>
      <c r="AA79" s="124"/>
      <c r="AB79" s="41">
        <f t="shared" ca="1" si="84"/>
        <v>0</v>
      </c>
      <c r="AC79" s="42">
        <f t="shared" ca="1" si="85"/>
        <v>0</v>
      </c>
      <c r="AD79" s="43">
        <f t="shared" ca="1" si="86"/>
        <v>0</v>
      </c>
      <c r="AE79" s="43">
        <f t="shared" ca="1" si="87"/>
        <v>0</v>
      </c>
      <c r="AF79" s="43">
        <f t="shared" ca="1" si="88"/>
        <v>0</v>
      </c>
      <c r="AG79" s="44">
        <f t="shared" ca="1" si="89"/>
        <v>0</v>
      </c>
      <c r="AJ79" s="38">
        <f t="shared" si="67"/>
        <v>0</v>
      </c>
      <c r="AK79" s="30">
        <v>1.25</v>
      </c>
      <c r="AL79" s="32">
        <f t="shared" si="90"/>
        <v>0</v>
      </c>
      <c r="AN79" s="34">
        <f t="shared" si="91"/>
        <v>0</v>
      </c>
      <c r="AO79" s="35">
        <f t="shared" ca="1" si="95"/>
        <v>0</v>
      </c>
      <c r="AP79" s="35">
        <f t="shared" ca="1" si="96"/>
        <v>0</v>
      </c>
      <c r="AQ79" s="35">
        <f t="shared" ca="1" si="97"/>
        <v>0</v>
      </c>
      <c r="AR79" s="35">
        <f t="shared" ca="1" si="98"/>
        <v>0</v>
      </c>
      <c r="AS79" s="35">
        <f t="shared" ca="1" si="99"/>
        <v>0</v>
      </c>
      <c r="AX79" s="14">
        <f t="shared" si="68"/>
        <v>6.0000000000000001E-3</v>
      </c>
      <c r="AY79" s="14">
        <f t="shared" si="69"/>
        <v>1.4999999999999999E-2</v>
      </c>
      <c r="AZ79" s="14">
        <f t="shared" si="70"/>
        <v>5.5E-2</v>
      </c>
      <c r="BA79" s="14">
        <f t="shared" si="92"/>
        <v>0</v>
      </c>
      <c r="BE79" t="str">
        <f t="shared" si="93"/>
        <v>N/A</v>
      </c>
      <c r="BF79" s="14">
        <f t="shared" si="71"/>
        <v>0</v>
      </c>
      <c r="BG79" s="14">
        <f t="shared" si="72"/>
        <v>0</v>
      </c>
    </row>
    <row r="80" spans="2:59" ht="14.7" outlineLevel="1" thickBot="1">
      <c r="B80" s="29">
        <v>59</v>
      </c>
      <c r="C80" s="136" t="str">
        <f>IF(ISBLANK('Data Analysis (Client Schedule)'!C68),"",'Data Analysis (Client Schedule)'!C68)</f>
        <v/>
      </c>
      <c r="D80" s="126" t="str">
        <f>IF(ISBLANK('Data Analysis (Client Schedule)'!E68),"",'Data Analysis (Client Schedule)'!E68)</f>
        <v/>
      </c>
      <c r="E80" s="127" t="str">
        <f>IF(ISBLANK('Data Analysis (Client Schedule)'!F68),"",'Data Analysis (Client Schedule)'!F68)</f>
        <v/>
      </c>
      <c r="F80" s="127" t="str">
        <f>IF(ISBLANK('Data Analysis (Client Schedule)'!G68),"",'Data Analysis (Client Schedule)'!G68)</f>
        <v/>
      </c>
      <c r="G80" s="246" t="str">
        <f>IF(ISBLANK('Data Analysis (Client Schedule)'!H68),"",'Data Analysis (Client Schedule)'!H68)</f>
        <v/>
      </c>
      <c r="H80" s="246" t="str">
        <f>IF(ISBLANK('Data Analysis (Client Schedule)'!I68),"",'Data Analysis (Client Schedule)'!I68)</f>
        <v/>
      </c>
      <c r="I80" s="40">
        <f t="shared" si="64"/>
        <v>0</v>
      </c>
      <c r="J80" s="247" t="str">
        <f>IF(ISBLANK('Data Analysis (Client Schedule)'!K68),"",'Data Analysis (Client Schedule)'!K68)</f>
        <v/>
      </c>
      <c r="K80" s="247" t="str">
        <f>IF(ISBLANK('Data Analysis (Client Schedule)'!L68),"",'Data Analysis (Client Schedule)'!L68)</f>
        <v/>
      </c>
      <c r="L80" s="45" t="str">
        <f t="shared" si="65"/>
        <v/>
      </c>
      <c r="M80" s="30">
        <f t="shared" si="66"/>
        <v>0</v>
      </c>
      <c r="N80" s="31" t="str">
        <f t="shared" si="79"/>
        <v/>
      </c>
      <c r="O80" t="s">
        <v>40</v>
      </c>
      <c r="R80" s="145">
        <f t="shared" ca="1" si="80"/>
        <v>5.5E-2</v>
      </c>
      <c r="S80" s="30">
        <v>1.25</v>
      </c>
      <c r="T80" s="146">
        <f t="shared" ca="1" si="81"/>
        <v>0</v>
      </c>
      <c r="V80" s="33">
        <f t="shared" si="82"/>
        <v>0</v>
      </c>
      <c r="W80" s="33">
        <f t="shared" si="83"/>
        <v>0</v>
      </c>
      <c r="X80" s="33">
        <f t="shared" si="94"/>
        <v>0</v>
      </c>
      <c r="Y80" s="33">
        <f t="shared" si="94"/>
        <v>0</v>
      </c>
      <c r="Z80" s="33">
        <f t="shared" si="94"/>
        <v>0</v>
      </c>
      <c r="AA80" s="124"/>
      <c r="AB80" s="41">
        <f t="shared" ca="1" si="84"/>
        <v>0</v>
      </c>
      <c r="AC80" s="42">
        <f t="shared" ca="1" si="85"/>
        <v>0</v>
      </c>
      <c r="AD80" s="43">
        <f t="shared" ca="1" si="86"/>
        <v>0</v>
      </c>
      <c r="AE80" s="43">
        <f t="shared" ca="1" si="87"/>
        <v>0</v>
      </c>
      <c r="AF80" s="43">
        <f t="shared" ca="1" si="88"/>
        <v>0</v>
      </c>
      <c r="AG80" s="44">
        <f t="shared" ca="1" si="89"/>
        <v>0</v>
      </c>
      <c r="AJ80" s="38">
        <f t="shared" si="67"/>
        <v>0</v>
      </c>
      <c r="AK80" s="30">
        <v>1.25</v>
      </c>
      <c r="AL80" s="32">
        <f t="shared" si="90"/>
        <v>0</v>
      </c>
      <c r="AN80" s="34">
        <f t="shared" si="91"/>
        <v>0</v>
      </c>
      <c r="AO80" s="35">
        <f t="shared" ca="1" si="95"/>
        <v>0</v>
      </c>
      <c r="AP80" s="35">
        <f t="shared" ca="1" si="96"/>
        <v>0</v>
      </c>
      <c r="AQ80" s="35">
        <f t="shared" ca="1" si="97"/>
        <v>0</v>
      </c>
      <c r="AR80" s="35">
        <f t="shared" ca="1" si="98"/>
        <v>0</v>
      </c>
      <c r="AS80" s="35">
        <f t="shared" ca="1" si="99"/>
        <v>0</v>
      </c>
      <c r="AX80" s="14">
        <f t="shared" si="68"/>
        <v>6.0000000000000001E-3</v>
      </c>
      <c r="AY80" s="14">
        <f t="shared" si="69"/>
        <v>1.4999999999999999E-2</v>
      </c>
      <c r="AZ80" s="14">
        <f t="shared" si="70"/>
        <v>5.5E-2</v>
      </c>
      <c r="BA80" s="14">
        <f t="shared" si="92"/>
        <v>0</v>
      </c>
      <c r="BE80" t="str">
        <f t="shared" si="93"/>
        <v>N/A</v>
      </c>
      <c r="BF80" s="14">
        <f t="shared" si="71"/>
        <v>0</v>
      </c>
      <c r="BG80" s="14">
        <f t="shared" si="72"/>
        <v>0</v>
      </c>
    </row>
    <row r="81" spans="2:59" ht="14.7" outlineLevel="1" thickBot="1">
      <c r="B81" s="29">
        <v>60</v>
      </c>
      <c r="C81" s="136" t="str">
        <f>IF(ISBLANK('Data Analysis (Client Schedule)'!C69),"",'Data Analysis (Client Schedule)'!C69)</f>
        <v/>
      </c>
      <c r="D81" s="126" t="str">
        <f>IF(ISBLANK('Data Analysis (Client Schedule)'!E69),"",'Data Analysis (Client Schedule)'!E69)</f>
        <v/>
      </c>
      <c r="E81" s="127" t="str">
        <f>IF(ISBLANK('Data Analysis (Client Schedule)'!F69),"",'Data Analysis (Client Schedule)'!F69)</f>
        <v/>
      </c>
      <c r="F81" s="127" t="str">
        <f>IF(ISBLANK('Data Analysis (Client Schedule)'!G69),"",'Data Analysis (Client Schedule)'!G69)</f>
        <v/>
      </c>
      <c r="G81" s="246" t="str">
        <f>IF(ISBLANK('Data Analysis (Client Schedule)'!H69),"",'Data Analysis (Client Schedule)'!H69)</f>
        <v/>
      </c>
      <c r="H81" s="246" t="str">
        <f>IF(ISBLANK('Data Analysis (Client Schedule)'!I69),"",'Data Analysis (Client Schedule)'!I69)</f>
        <v/>
      </c>
      <c r="I81" s="40">
        <f t="shared" si="64"/>
        <v>0</v>
      </c>
      <c r="J81" s="247" t="str">
        <f>IF(ISBLANK('Data Analysis (Client Schedule)'!K69),"",'Data Analysis (Client Schedule)'!K69)</f>
        <v/>
      </c>
      <c r="K81" s="247" t="str">
        <f>IF(ISBLANK('Data Analysis (Client Schedule)'!L69),"",'Data Analysis (Client Schedule)'!L69)</f>
        <v/>
      </c>
      <c r="L81" s="45" t="str">
        <f t="shared" si="65"/>
        <v/>
      </c>
      <c r="M81" s="30">
        <f t="shared" si="66"/>
        <v>0</v>
      </c>
      <c r="N81" s="31" t="str">
        <f t="shared" si="79"/>
        <v/>
      </c>
      <c r="O81" t="s">
        <v>40</v>
      </c>
      <c r="R81" s="145">
        <f t="shared" ca="1" si="80"/>
        <v>5.5E-2</v>
      </c>
      <c r="S81" s="30">
        <v>1.25</v>
      </c>
      <c r="T81" s="146">
        <f t="shared" ca="1" si="81"/>
        <v>0</v>
      </c>
      <c r="V81" s="33">
        <f t="shared" si="82"/>
        <v>0</v>
      </c>
      <c r="W81" s="33">
        <f t="shared" si="83"/>
        <v>0</v>
      </c>
      <c r="X81" s="33">
        <f t="shared" si="94"/>
        <v>0</v>
      </c>
      <c r="Y81" s="33">
        <f t="shared" si="94"/>
        <v>0</v>
      </c>
      <c r="Z81" s="33">
        <f t="shared" si="94"/>
        <v>0</v>
      </c>
      <c r="AA81" s="124"/>
      <c r="AB81" s="41">
        <f t="shared" ca="1" si="84"/>
        <v>0</v>
      </c>
      <c r="AC81" s="42">
        <f t="shared" ca="1" si="85"/>
        <v>0</v>
      </c>
      <c r="AD81" s="43">
        <f t="shared" ca="1" si="86"/>
        <v>0</v>
      </c>
      <c r="AE81" s="43">
        <f t="shared" ca="1" si="87"/>
        <v>0</v>
      </c>
      <c r="AF81" s="43">
        <f t="shared" ca="1" si="88"/>
        <v>0</v>
      </c>
      <c r="AG81" s="44">
        <f t="shared" ca="1" si="89"/>
        <v>0</v>
      </c>
      <c r="AJ81" s="38">
        <f t="shared" si="67"/>
        <v>0</v>
      </c>
      <c r="AK81" s="30">
        <v>1.25</v>
      </c>
      <c r="AL81" s="32">
        <f t="shared" si="90"/>
        <v>0</v>
      </c>
      <c r="AN81" s="34">
        <f t="shared" si="91"/>
        <v>0</v>
      </c>
      <c r="AO81" s="35">
        <f t="shared" ca="1" si="95"/>
        <v>0</v>
      </c>
      <c r="AP81" s="35">
        <f t="shared" ca="1" si="96"/>
        <v>0</v>
      </c>
      <c r="AQ81" s="35">
        <f t="shared" ca="1" si="97"/>
        <v>0</v>
      </c>
      <c r="AR81" s="35">
        <f t="shared" ca="1" si="98"/>
        <v>0</v>
      </c>
      <c r="AS81" s="35">
        <f t="shared" ca="1" si="99"/>
        <v>0</v>
      </c>
      <c r="AX81" s="14">
        <f t="shared" si="68"/>
        <v>6.0000000000000001E-3</v>
      </c>
      <c r="AY81" s="14">
        <f t="shared" si="69"/>
        <v>1.4999999999999999E-2</v>
      </c>
      <c r="AZ81" s="14">
        <f t="shared" si="70"/>
        <v>5.5E-2</v>
      </c>
      <c r="BA81" s="14">
        <f t="shared" si="92"/>
        <v>0</v>
      </c>
      <c r="BE81" t="str">
        <f t="shared" si="93"/>
        <v>N/A</v>
      </c>
      <c r="BF81" s="14">
        <f t="shared" si="71"/>
        <v>0</v>
      </c>
      <c r="BG81" s="14">
        <f t="shared" si="72"/>
        <v>0</v>
      </c>
    </row>
    <row r="82" spans="2:59" ht="14.7" outlineLevel="1" thickBot="1">
      <c r="B82" s="29">
        <v>61</v>
      </c>
      <c r="C82" s="136" t="str">
        <f>IF(ISBLANK('Data Analysis (Client Schedule)'!C70),"",'Data Analysis (Client Schedule)'!C70)</f>
        <v/>
      </c>
      <c r="D82" s="126" t="str">
        <f>IF(ISBLANK('Data Analysis (Client Schedule)'!E70),"",'Data Analysis (Client Schedule)'!E70)</f>
        <v/>
      </c>
      <c r="E82" s="127" t="str">
        <f>IF(ISBLANK('Data Analysis (Client Schedule)'!F70),"",'Data Analysis (Client Schedule)'!F70)</f>
        <v/>
      </c>
      <c r="F82" s="127" t="str">
        <f>IF(ISBLANK('Data Analysis (Client Schedule)'!G70),"",'Data Analysis (Client Schedule)'!G70)</f>
        <v/>
      </c>
      <c r="G82" s="246" t="str">
        <f>IF(ISBLANK('Data Analysis (Client Schedule)'!H70),"",'Data Analysis (Client Schedule)'!H70)</f>
        <v/>
      </c>
      <c r="H82" s="246" t="str">
        <f>IF(ISBLANK('Data Analysis (Client Schedule)'!I70),"",'Data Analysis (Client Schedule)'!I70)</f>
        <v/>
      </c>
      <c r="I82" s="40">
        <f t="shared" si="64"/>
        <v>0</v>
      </c>
      <c r="J82" s="247" t="str">
        <f>IF(ISBLANK('Data Analysis (Client Schedule)'!K70),"",'Data Analysis (Client Schedule)'!K70)</f>
        <v/>
      </c>
      <c r="K82" s="247" t="str">
        <f>IF(ISBLANK('Data Analysis (Client Schedule)'!L70),"",'Data Analysis (Client Schedule)'!L70)</f>
        <v/>
      </c>
      <c r="L82" s="45" t="str">
        <f t="shared" si="65"/>
        <v/>
      </c>
      <c r="M82" s="30">
        <f t="shared" si="66"/>
        <v>0</v>
      </c>
      <c r="N82" s="31" t="str">
        <f t="shared" si="79"/>
        <v/>
      </c>
      <c r="O82" t="s">
        <v>40</v>
      </c>
      <c r="R82" s="145">
        <f t="shared" ca="1" si="80"/>
        <v>5.5E-2</v>
      </c>
      <c r="S82" s="30">
        <v>1.25</v>
      </c>
      <c r="T82" s="146">
        <f t="shared" ca="1" si="81"/>
        <v>0</v>
      </c>
      <c r="V82" s="33">
        <f t="shared" si="82"/>
        <v>0</v>
      </c>
      <c r="W82" s="33">
        <f t="shared" si="83"/>
        <v>0</v>
      </c>
      <c r="X82" s="33">
        <f t="shared" ref="X82:Z101" si="100">W82+(W82*$C$214)</f>
        <v>0</v>
      </c>
      <c r="Y82" s="33">
        <f t="shared" si="100"/>
        <v>0</v>
      </c>
      <c r="Z82" s="33">
        <f t="shared" si="100"/>
        <v>0</v>
      </c>
      <c r="AA82" s="124"/>
      <c r="AB82" s="41">
        <f t="shared" ca="1" si="84"/>
        <v>0</v>
      </c>
      <c r="AC82" s="42">
        <f t="shared" ca="1" si="85"/>
        <v>0</v>
      </c>
      <c r="AD82" s="43">
        <f t="shared" ca="1" si="86"/>
        <v>0</v>
      </c>
      <c r="AE82" s="43">
        <f t="shared" ca="1" si="87"/>
        <v>0</v>
      </c>
      <c r="AF82" s="43">
        <f t="shared" ca="1" si="88"/>
        <v>0</v>
      </c>
      <c r="AG82" s="44">
        <f t="shared" ca="1" si="89"/>
        <v>0</v>
      </c>
      <c r="AJ82" s="38">
        <f t="shared" si="67"/>
        <v>0</v>
      </c>
      <c r="AK82" s="30">
        <v>1.25</v>
      </c>
      <c r="AL82" s="32">
        <f t="shared" si="90"/>
        <v>0</v>
      </c>
      <c r="AN82" s="34">
        <f t="shared" si="91"/>
        <v>0</v>
      </c>
      <c r="AO82" s="35">
        <f t="shared" ca="1" si="95"/>
        <v>0</v>
      </c>
      <c r="AP82" s="35">
        <f t="shared" ca="1" si="96"/>
        <v>0</v>
      </c>
      <c r="AQ82" s="35">
        <f t="shared" ca="1" si="97"/>
        <v>0</v>
      </c>
      <c r="AR82" s="35">
        <f t="shared" ca="1" si="98"/>
        <v>0</v>
      </c>
      <c r="AS82" s="35">
        <f t="shared" ca="1" si="99"/>
        <v>0</v>
      </c>
      <c r="AX82" s="14">
        <f t="shared" si="68"/>
        <v>6.0000000000000001E-3</v>
      </c>
      <c r="AY82" s="14">
        <f t="shared" si="69"/>
        <v>1.4999999999999999E-2</v>
      </c>
      <c r="AZ82" s="14">
        <f t="shared" si="70"/>
        <v>5.5E-2</v>
      </c>
      <c r="BA82" s="14">
        <f t="shared" si="92"/>
        <v>0</v>
      </c>
      <c r="BE82" t="str">
        <f t="shared" si="93"/>
        <v>N/A</v>
      </c>
      <c r="BF82" s="14">
        <f t="shared" si="71"/>
        <v>0</v>
      </c>
      <c r="BG82" s="14">
        <f t="shared" si="72"/>
        <v>0</v>
      </c>
    </row>
    <row r="83" spans="2:59" ht="14.7" outlineLevel="1" thickBot="1">
      <c r="B83" s="29">
        <v>62</v>
      </c>
      <c r="C83" s="136" t="str">
        <f>IF(ISBLANK('Data Analysis (Client Schedule)'!C71),"",'Data Analysis (Client Schedule)'!C71)</f>
        <v/>
      </c>
      <c r="D83" s="126" t="str">
        <f>IF(ISBLANK('Data Analysis (Client Schedule)'!E71),"",'Data Analysis (Client Schedule)'!E71)</f>
        <v/>
      </c>
      <c r="E83" s="127" t="str">
        <f>IF(ISBLANK('Data Analysis (Client Schedule)'!F71),"",'Data Analysis (Client Schedule)'!F71)</f>
        <v/>
      </c>
      <c r="F83" s="127" t="str">
        <f>IF(ISBLANK('Data Analysis (Client Schedule)'!G71),"",'Data Analysis (Client Schedule)'!G71)</f>
        <v/>
      </c>
      <c r="G83" s="246" t="str">
        <f>IF(ISBLANK('Data Analysis (Client Schedule)'!H71),"",'Data Analysis (Client Schedule)'!H71)</f>
        <v/>
      </c>
      <c r="H83" s="246" t="str">
        <f>IF(ISBLANK('Data Analysis (Client Schedule)'!I71),"",'Data Analysis (Client Schedule)'!I71)</f>
        <v/>
      </c>
      <c r="I83" s="40">
        <f t="shared" si="64"/>
        <v>0</v>
      </c>
      <c r="J83" s="247" t="str">
        <f>IF(ISBLANK('Data Analysis (Client Schedule)'!K71),"",'Data Analysis (Client Schedule)'!K71)</f>
        <v/>
      </c>
      <c r="K83" s="247" t="str">
        <f>IF(ISBLANK('Data Analysis (Client Schedule)'!L71),"",'Data Analysis (Client Schedule)'!L71)</f>
        <v/>
      </c>
      <c r="L83" s="45" t="str">
        <f t="shared" si="65"/>
        <v/>
      </c>
      <c r="M83" s="30">
        <f t="shared" si="66"/>
        <v>0</v>
      </c>
      <c r="N83" s="31" t="str">
        <f t="shared" si="79"/>
        <v/>
      </c>
      <c r="O83" t="s">
        <v>40</v>
      </c>
      <c r="R83" s="145">
        <f t="shared" ca="1" si="80"/>
        <v>5.5E-2</v>
      </c>
      <c r="S83" s="30">
        <v>1.25</v>
      </c>
      <c r="T83" s="146">
        <f t="shared" ca="1" si="81"/>
        <v>0</v>
      </c>
      <c r="V83" s="33">
        <f t="shared" si="82"/>
        <v>0</v>
      </c>
      <c r="W83" s="33">
        <f t="shared" si="83"/>
        <v>0</v>
      </c>
      <c r="X83" s="33">
        <f t="shared" si="100"/>
        <v>0</v>
      </c>
      <c r="Y83" s="33">
        <f t="shared" si="100"/>
        <v>0</v>
      </c>
      <c r="Z83" s="33">
        <f t="shared" si="100"/>
        <v>0</v>
      </c>
      <c r="AA83" s="124"/>
      <c r="AB83" s="41">
        <f t="shared" ca="1" si="84"/>
        <v>0</v>
      </c>
      <c r="AC83" s="42">
        <f t="shared" ca="1" si="85"/>
        <v>0</v>
      </c>
      <c r="AD83" s="43">
        <f t="shared" ca="1" si="86"/>
        <v>0</v>
      </c>
      <c r="AE83" s="43">
        <f t="shared" ca="1" si="87"/>
        <v>0</v>
      </c>
      <c r="AF83" s="43">
        <f t="shared" ca="1" si="88"/>
        <v>0</v>
      </c>
      <c r="AG83" s="44">
        <f t="shared" ca="1" si="89"/>
        <v>0</v>
      </c>
      <c r="AJ83" s="38">
        <f t="shared" si="67"/>
        <v>0</v>
      </c>
      <c r="AK83" s="30">
        <v>1.25</v>
      </c>
      <c r="AL83" s="32">
        <f t="shared" si="90"/>
        <v>0</v>
      </c>
      <c r="AN83" s="34">
        <f t="shared" si="91"/>
        <v>0</v>
      </c>
      <c r="AO83" s="35">
        <f t="shared" ca="1" si="95"/>
        <v>0</v>
      </c>
      <c r="AP83" s="35">
        <f t="shared" ca="1" si="96"/>
        <v>0</v>
      </c>
      <c r="AQ83" s="35">
        <f t="shared" ca="1" si="97"/>
        <v>0</v>
      </c>
      <c r="AR83" s="35">
        <f t="shared" ca="1" si="98"/>
        <v>0</v>
      </c>
      <c r="AS83" s="35">
        <f t="shared" ca="1" si="99"/>
        <v>0</v>
      </c>
      <c r="AX83" s="14">
        <f t="shared" si="68"/>
        <v>6.0000000000000001E-3</v>
      </c>
      <c r="AY83" s="14">
        <f t="shared" si="69"/>
        <v>1.4999999999999999E-2</v>
      </c>
      <c r="AZ83" s="14">
        <f t="shared" si="70"/>
        <v>5.5E-2</v>
      </c>
      <c r="BA83" s="14">
        <f t="shared" si="92"/>
        <v>0</v>
      </c>
      <c r="BE83" t="str">
        <f t="shared" si="93"/>
        <v>N/A</v>
      </c>
      <c r="BF83" s="14">
        <f t="shared" si="71"/>
        <v>0</v>
      </c>
      <c r="BG83" s="14">
        <f t="shared" si="72"/>
        <v>0</v>
      </c>
    </row>
    <row r="84" spans="2:59" ht="14.7" outlineLevel="1" thickBot="1">
      <c r="B84" s="29">
        <v>63</v>
      </c>
      <c r="C84" s="136" t="str">
        <f>IF(ISBLANK('Data Analysis (Client Schedule)'!C72),"",'Data Analysis (Client Schedule)'!C72)</f>
        <v/>
      </c>
      <c r="D84" s="126" t="str">
        <f>IF(ISBLANK('Data Analysis (Client Schedule)'!E72),"",'Data Analysis (Client Schedule)'!E72)</f>
        <v/>
      </c>
      <c r="E84" s="127" t="str">
        <f>IF(ISBLANK('Data Analysis (Client Schedule)'!F72),"",'Data Analysis (Client Schedule)'!F72)</f>
        <v/>
      </c>
      <c r="F84" s="127" t="str">
        <f>IF(ISBLANK('Data Analysis (Client Schedule)'!G72),"",'Data Analysis (Client Schedule)'!G72)</f>
        <v/>
      </c>
      <c r="G84" s="246" t="str">
        <f>IF(ISBLANK('Data Analysis (Client Schedule)'!H72),"",'Data Analysis (Client Schedule)'!H72)</f>
        <v/>
      </c>
      <c r="H84" s="246" t="str">
        <f>IF(ISBLANK('Data Analysis (Client Schedule)'!I72),"",'Data Analysis (Client Schedule)'!I72)</f>
        <v/>
      </c>
      <c r="I84" s="40">
        <f t="shared" si="64"/>
        <v>0</v>
      </c>
      <c r="J84" s="247" t="str">
        <f>IF(ISBLANK('Data Analysis (Client Schedule)'!K72),"",'Data Analysis (Client Schedule)'!K72)</f>
        <v/>
      </c>
      <c r="K84" s="247" t="str">
        <f>IF(ISBLANK('Data Analysis (Client Schedule)'!L72),"",'Data Analysis (Client Schedule)'!L72)</f>
        <v/>
      </c>
      <c r="L84" s="45" t="str">
        <f t="shared" si="65"/>
        <v/>
      </c>
      <c r="M84" s="30">
        <f t="shared" si="66"/>
        <v>0</v>
      </c>
      <c r="N84" s="31" t="str">
        <f t="shared" si="79"/>
        <v/>
      </c>
      <c r="O84" t="s">
        <v>40</v>
      </c>
      <c r="R84" s="145">
        <f t="shared" ca="1" si="80"/>
        <v>5.5E-2</v>
      </c>
      <c r="S84" s="30">
        <v>1.25</v>
      </c>
      <c r="T84" s="146">
        <f t="shared" ca="1" si="81"/>
        <v>0</v>
      </c>
      <c r="V84" s="33">
        <f t="shared" si="82"/>
        <v>0</v>
      </c>
      <c r="W84" s="33">
        <f t="shared" si="83"/>
        <v>0</v>
      </c>
      <c r="X84" s="33">
        <f t="shared" si="100"/>
        <v>0</v>
      </c>
      <c r="Y84" s="33">
        <f t="shared" si="100"/>
        <v>0</v>
      </c>
      <c r="Z84" s="33">
        <f t="shared" si="100"/>
        <v>0</v>
      </c>
      <c r="AA84" s="124"/>
      <c r="AB84" s="41">
        <f t="shared" ca="1" si="84"/>
        <v>0</v>
      </c>
      <c r="AC84" s="42">
        <f t="shared" ca="1" si="85"/>
        <v>0</v>
      </c>
      <c r="AD84" s="43">
        <f t="shared" ca="1" si="86"/>
        <v>0</v>
      </c>
      <c r="AE84" s="43">
        <f t="shared" ca="1" si="87"/>
        <v>0</v>
      </c>
      <c r="AF84" s="43">
        <f t="shared" ca="1" si="88"/>
        <v>0</v>
      </c>
      <c r="AG84" s="44">
        <f t="shared" ca="1" si="89"/>
        <v>0</v>
      </c>
      <c r="AJ84" s="38">
        <f t="shared" si="67"/>
        <v>0</v>
      </c>
      <c r="AK84" s="30">
        <v>1.25</v>
      </c>
      <c r="AL84" s="32">
        <f t="shared" si="90"/>
        <v>0</v>
      </c>
      <c r="AN84" s="34">
        <f t="shared" si="91"/>
        <v>0</v>
      </c>
      <c r="AO84" s="35">
        <f t="shared" ca="1" si="95"/>
        <v>0</v>
      </c>
      <c r="AP84" s="35">
        <f t="shared" ca="1" si="96"/>
        <v>0</v>
      </c>
      <c r="AQ84" s="35">
        <f t="shared" ca="1" si="97"/>
        <v>0</v>
      </c>
      <c r="AR84" s="35">
        <f t="shared" ca="1" si="98"/>
        <v>0</v>
      </c>
      <c r="AS84" s="35">
        <f t="shared" ca="1" si="99"/>
        <v>0</v>
      </c>
      <c r="AX84" s="14">
        <f t="shared" si="68"/>
        <v>6.0000000000000001E-3</v>
      </c>
      <c r="AY84" s="14">
        <f t="shared" si="69"/>
        <v>1.4999999999999999E-2</v>
      </c>
      <c r="AZ84" s="14">
        <f t="shared" si="70"/>
        <v>5.5E-2</v>
      </c>
      <c r="BA84" s="14">
        <f t="shared" si="92"/>
        <v>0</v>
      </c>
      <c r="BE84" t="str">
        <f t="shared" si="93"/>
        <v>N/A</v>
      </c>
      <c r="BF84" s="14">
        <f t="shared" si="71"/>
        <v>0</v>
      </c>
      <c r="BG84" s="14">
        <f t="shared" si="72"/>
        <v>0</v>
      </c>
    </row>
    <row r="85" spans="2:59" ht="14.7" outlineLevel="1" thickBot="1">
      <c r="B85" s="29">
        <v>64</v>
      </c>
      <c r="C85" s="136" t="str">
        <f>IF(ISBLANK('Data Analysis (Client Schedule)'!C73),"",'Data Analysis (Client Schedule)'!C73)</f>
        <v/>
      </c>
      <c r="D85" s="126" t="str">
        <f>IF(ISBLANK('Data Analysis (Client Schedule)'!E73),"",'Data Analysis (Client Schedule)'!E73)</f>
        <v/>
      </c>
      <c r="E85" s="127" t="str">
        <f>IF(ISBLANK('Data Analysis (Client Schedule)'!F73),"",'Data Analysis (Client Schedule)'!F73)</f>
        <v/>
      </c>
      <c r="F85" s="127" t="str">
        <f>IF(ISBLANK('Data Analysis (Client Schedule)'!G73),"",'Data Analysis (Client Schedule)'!G73)</f>
        <v/>
      </c>
      <c r="G85" s="246" t="str">
        <f>IF(ISBLANK('Data Analysis (Client Schedule)'!H73),"",'Data Analysis (Client Schedule)'!H73)</f>
        <v/>
      </c>
      <c r="H85" s="246" t="str">
        <f>IF(ISBLANK('Data Analysis (Client Schedule)'!I73),"",'Data Analysis (Client Schedule)'!I73)</f>
        <v/>
      </c>
      <c r="I85" s="40">
        <f t="shared" si="64"/>
        <v>0</v>
      </c>
      <c r="J85" s="247" t="str">
        <f>IF(ISBLANK('Data Analysis (Client Schedule)'!K73),"",'Data Analysis (Client Schedule)'!K73)</f>
        <v/>
      </c>
      <c r="K85" s="247" t="str">
        <f>IF(ISBLANK('Data Analysis (Client Schedule)'!L73),"",'Data Analysis (Client Schedule)'!L73)</f>
        <v/>
      </c>
      <c r="L85" s="45" t="str">
        <f t="shared" si="65"/>
        <v/>
      </c>
      <c r="M85" s="30">
        <f t="shared" si="66"/>
        <v>0</v>
      </c>
      <c r="N85" s="31" t="str">
        <f t="shared" si="79"/>
        <v/>
      </c>
      <c r="O85" t="s">
        <v>40</v>
      </c>
      <c r="R85" s="145">
        <f t="shared" ca="1" si="80"/>
        <v>5.5E-2</v>
      </c>
      <c r="S85" s="30">
        <v>1.25</v>
      </c>
      <c r="T85" s="146">
        <f t="shared" ca="1" si="81"/>
        <v>0</v>
      </c>
      <c r="V85" s="33">
        <f t="shared" si="82"/>
        <v>0</v>
      </c>
      <c r="W85" s="33">
        <f t="shared" si="83"/>
        <v>0</v>
      </c>
      <c r="X85" s="33">
        <f t="shared" si="100"/>
        <v>0</v>
      </c>
      <c r="Y85" s="33">
        <f t="shared" si="100"/>
        <v>0</v>
      </c>
      <c r="Z85" s="33">
        <f t="shared" si="100"/>
        <v>0</v>
      </c>
      <c r="AA85" s="124"/>
      <c r="AB85" s="41">
        <f t="shared" ca="1" si="84"/>
        <v>0</v>
      </c>
      <c r="AC85" s="42">
        <f t="shared" ca="1" si="85"/>
        <v>0</v>
      </c>
      <c r="AD85" s="43">
        <f t="shared" ca="1" si="86"/>
        <v>0</v>
      </c>
      <c r="AE85" s="43">
        <f t="shared" ca="1" si="87"/>
        <v>0</v>
      </c>
      <c r="AF85" s="43">
        <f t="shared" ca="1" si="88"/>
        <v>0</v>
      </c>
      <c r="AG85" s="44">
        <f t="shared" ca="1" si="89"/>
        <v>0</v>
      </c>
      <c r="AJ85" s="38">
        <f t="shared" si="67"/>
        <v>0</v>
      </c>
      <c r="AK85" s="30">
        <v>1.25</v>
      </c>
      <c r="AL85" s="32">
        <f t="shared" si="90"/>
        <v>0</v>
      </c>
      <c r="AN85" s="34">
        <f t="shared" si="91"/>
        <v>0</v>
      </c>
      <c r="AO85" s="35">
        <f t="shared" ca="1" si="95"/>
        <v>0</v>
      </c>
      <c r="AP85" s="35">
        <f t="shared" ca="1" si="96"/>
        <v>0</v>
      </c>
      <c r="AQ85" s="35">
        <f t="shared" ca="1" si="97"/>
        <v>0</v>
      </c>
      <c r="AR85" s="35">
        <f t="shared" ca="1" si="98"/>
        <v>0</v>
      </c>
      <c r="AS85" s="35">
        <f t="shared" ca="1" si="99"/>
        <v>0</v>
      </c>
      <c r="AX85" s="14">
        <f t="shared" si="68"/>
        <v>6.0000000000000001E-3</v>
      </c>
      <c r="AY85" s="14">
        <f t="shared" si="69"/>
        <v>1.4999999999999999E-2</v>
      </c>
      <c r="AZ85" s="14">
        <f t="shared" si="70"/>
        <v>5.5E-2</v>
      </c>
      <c r="BA85" s="14">
        <f t="shared" si="92"/>
        <v>0</v>
      </c>
      <c r="BE85" t="str">
        <f t="shared" si="93"/>
        <v>N/A</v>
      </c>
      <c r="BF85" s="14">
        <f t="shared" si="71"/>
        <v>0</v>
      </c>
      <c r="BG85" s="14">
        <f t="shared" si="72"/>
        <v>0</v>
      </c>
    </row>
    <row r="86" spans="2:59" ht="14.7" outlineLevel="1" thickBot="1">
      <c r="B86" s="29">
        <v>65</v>
      </c>
      <c r="C86" s="136" t="str">
        <f>IF(ISBLANK('Data Analysis (Client Schedule)'!C74),"",'Data Analysis (Client Schedule)'!C74)</f>
        <v/>
      </c>
      <c r="D86" s="126" t="str">
        <f>IF(ISBLANK('Data Analysis (Client Schedule)'!E74),"",'Data Analysis (Client Schedule)'!E74)</f>
        <v/>
      </c>
      <c r="E86" s="127" t="str">
        <f>IF(ISBLANK('Data Analysis (Client Schedule)'!F74),"",'Data Analysis (Client Schedule)'!F74)</f>
        <v/>
      </c>
      <c r="F86" s="127" t="str">
        <f>IF(ISBLANK('Data Analysis (Client Schedule)'!G74),"",'Data Analysis (Client Schedule)'!G74)</f>
        <v/>
      </c>
      <c r="G86" s="246" t="str">
        <f>IF(ISBLANK('Data Analysis (Client Schedule)'!H74),"",'Data Analysis (Client Schedule)'!H74)</f>
        <v/>
      </c>
      <c r="H86" s="246" t="str">
        <f>IF(ISBLANK('Data Analysis (Client Schedule)'!I74),"",'Data Analysis (Client Schedule)'!I74)</f>
        <v/>
      </c>
      <c r="I86" s="40">
        <f t="shared" si="64"/>
        <v>0</v>
      </c>
      <c r="J86" s="247" t="str">
        <f>IF(ISBLANK('Data Analysis (Client Schedule)'!K74),"",'Data Analysis (Client Schedule)'!K74)</f>
        <v/>
      </c>
      <c r="K86" s="247" t="str">
        <f>IF(ISBLANK('Data Analysis (Client Schedule)'!L74),"",'Data Analysis (Client Schedule)'!L74)</f>
        <v/>
      </c>
      <c r="L86" s="45" t="str">
        <f t="shared" si="65"/>
        <v/>
      </c>
      <c r="M86" s="30">
        <f t="shared" ref="M86:M149" si="101">IFERROR(J86/K86,0)</f>
        <v>0</v>
      </c>
      <c r="N86" s="31" t="str">
        <f t="shared" ref="N86:N117" si="102">IF(M86=0,"",IF(M86&gt;S86,"PASS","FAIL"))</f>
        <v/>
      </c>
      <c r="O86" t="s">
        <v>40</v>
      </c>
      <c r="R86" s="145">
        <f t="shared" ref="R86:R117" ca="1" si="103">LOOKUP(O86,$BC$17:$BC$18,AZ86:AZ86)</f>
        <v>5.5E-2</v>
      </c>
      <c r="S86" s="30">
        <v>1.25</v>
      </c>
      <c r="T86" s="146">
        <f t="shared" ref="T86:T117" ca="1" si="104">IFERROR(G86*R86/12,0)</f>
        <v>0</v>
      </c>
      <c r="V86" s="33">
        <f t="shared" ref="V86:V117" si="105">IFERROR((J86*$C$214)+J86,0)</f>
        <v>0</v>
      </c>
      <c r="W86" s="33">
        <f t="shared" ref="W86:W117" si="106">IFERROR(V86+(V86*$C$214),0)</f>
        <v>0</v>
      </c>
      <c r="X86" s="33">
        <f t="shared" si="100"/>
        <v>0</v>
      </c>
      <c r="Y86" s="33">
        <f t="shared" si="100"/>
        <v>0</v>
      </c>
      <c r="Z86" s="33">
        <f t="shared" si="100"/>
        <v>0</v>
      </c>
      <c r="AA86" s="124"/>
      <c r="AB86" s="41">
        <f t="shared" ref="AB86:AB117" ca="1" si="107">IFERROR(J86/T86,0)</f>
        <v>0</v>
      </c>
      <c r="AC86" s="42">
        <f t="shared" ref="AC86:AC117" ca="1" si="108">IFERROR(V86/$T86,0)</f>
        <v>0</v>
      </c>
      <c r="AD86" s="43">
        <f t="shared" ref="AD86:AD117" ca="1" si="109">IFERROR(W86/$T86,0)</f>
        <v>0</v>
      </c>
      <c r="AE86" s="43">
        <f t="shared" ref="AE86:AE117" ca="1" si="110">IFERROR(X86/$T86,0)</f>
        <v>0</v>
      </c>
      <c r="AF86" s="43">
        <f t="shared" ref="AF86:AF117" ca="1" si="111">IFERROR(Y86/$T86,0)</f>
        <v>0</v>
      </c>
      <c r="AG86" s="44">
        <f t="shared" ref="AG86:AG117" ca="1" si="112">IFERROR(Z86/$T86,0)</f>
        <v>0</v>
      </c>
      <c r="AJ86" s="38">
        <f t="shared" si="67"/>
        <v>0</v>
      </c>
      <c r="AK86" s="30">
        <v>1.25</v>
      </c>
      <c r="AL86" s="32">
        <f t="shared" ref="AL86:AL117" si="113">IFERROR(G86*AJ86/12,0)</f>
        <v>0</v>
      </c>
      <c r="AN86" s="34">
        <f t="shared" ref="AN86:AN117" si="114">IFERROR(J86/AL86,0)</f>
        <v>0</v>
      </c>
      <c r="AO86" s="35">
        <f t="shared" ca="1" si="95"/>
        <v>0</v>
      </c>
      <c r="AP86" s="35">
        <f t="shared" ca="1" si="96"/>
        <v>0</v>
      </c>
      <c r="AQ86" s="35">
        <f t="shared" ca="1" si="97"/>
        <v>0</v>
      </c>
      <c r="AR86" s="35">
        <f t="shared" ca="1" si="98"/>
        <v>0</v>
      </c>
      <c r="AS86" s="35">
        <f t="shared" ca="1" si="99"/>
        <v>0</v>
      </c>
      <c r="AX86" s="14">
        <f t="shared" si="68"/>
        <v>6.0000000000000001E-3</v>
      </c>
      <c r="AY86" s="14">
        <f t="shared" si="69"/>
        <v>1.4999999999999999E-2</v>
      </c>
      <c r="AZ86" s="14">
        <f t="shared" si="70"/>
        <v>5.5E-2</v>
      </c>
      <c r="BA86" s="14">
        <f t="shared" ref="BA86:BA117" si="115">IFERROR((L86-AX86)+AY86,0)</f>
        <v>0</v>
      </c>
      <c r="BE86" t="str">
        <f t="shared" ref="BE86:BE117" si="116">IF(OR(A86="Yes",AND(C86&lt;&gt;$C$178,C86&lt;&gt;$C$179)),"N/A",IF(AND(OR(C86=$C$178,C86=$C$179),G86=0),"Unen","Mort"))</f>
        <v>N/A</v>
      </c>
      <c r="BF86" s="14">
        <f t="shared" si="71"/>
        <v>0</v>
      </c>
      <c r="BG86" s="14">
        <f t="shared" si="72"/>
        <v>0</v>
      </c>
    </row>
    <row r="87" spans="2:59" ht="14.7" outlineLevel="1" thickBot="1">
      <c r="B87" s="29">
        <v>66</v>
      </c>
      <c r="C87" s="136" t="str">
        <f>IF(ISBLANK('Data Analysis (Client Schedule)'!C75),"",'Data Analysis (Client Schedule)'!C75)</f>
        <v/>
      </c>
      <c r="D87" s="126" t="str">
        <f>IF(ISBLANK('Data Analysis (Client Schedule)'!E75),"",'Data Analysis (Client Schedule)'!E75)</f>
        <v/>
      </c>
      <c r="E87" s="127" t="str">
        <f>IF(ISBLANK('Data Analysis (Client Schedule)'!F75),"",'Data Analysis (Client Schedule)'!F75)</f>
        <v/>
      </c>
      <c r="F87" s="127" t="str">
        <f>IF(ISBLANK('Data Analysis (Client Schedule)'!G75),"",'Data Analysis (Client Schedule)'!G75)</f>
        <v/>
      </c>
      <c r="G87" s="246" t="str">
        <f>IF(ISBLANK('Data Analysis (Client Schedule)'!H75),"",'Data Analysis (Client Schedule)'!H75)</f>
        <v/>
      </c>
      <c r="H87" s="246" t="str">
        <f>IF(ISBLANK('Data Analysis (Client Schedule)'!I75),"",'Data Analysis (Client Schedule)'!I75)</f>
        <v/>
      </c>
      <c r="I87" s="40">
        <f t="shared" si="64"/>
        <v>0</v>
      </c>
      <c r="J87" s="247" t="str">
        <f>IF(ISBLANK('Data Analysis (Client Schedule)'!K75),"",'Data Analysis (Client Schedule)'!K75)</f>
        <v/>
      </c>
      <c r="K87" s="247" t="str">
        <f>IF(ISBLANK('Data Analysis (Client Schedule)'!L75),"",'Data Analysis (Client Schedule)'!L75)</f>
        <v/>
      </c>
      <c r="L87" s="45" t="str">
        <f t="shared" si="65"/>
        <v/>
      </c>
      <c r="M87" s="30">
        <f t="shared" si="101"/>
        <v>0</v>
      </c>
      <c r="N87" s="31" t="str">
        <f t="shared" si="102"/>
        <v/>
      </c>
      <c r="O87" t="s">
        <v>40</v>
      </c>
      <c r="R87" s="145">
        <f t="shared" ca="1" si="103"/>
        <v>5.5E-2</v>
      </c>
      <c r="S87" s="30">
        <v>1.25</v>
      </c>
      <c r="T87" s="146">
        <f t="shared" ca="1" si="104"/>
        <v>0</v>
      </c>
      <c r="V87" s="33">
        <f t="shared" si="105"/>
        <v>0</v>
      </c>
      <c r="W87" s="33">
        <f t="shared" si="106"/>
        <v>0</v>
      </c>
      <c r="X87" s="33">
        <f t="shared" si="100"/>
        <v>0</v>
      </c>
      <c r="Y87" s="33">
        <f t="shared" si="100"/>
        <v>0</v>
      </c>
      <c r="Z87" s="33">
        <f t="shared" si="100"/>
        <v>0</v>
      </c>
      <c r="AA87" s="124"/>
      <c r="AB87" s="41">
        <f t="shared" ca="1" si="107"/>
        <v>0</v>
      </c>
      <c r="AC87" s="42">
        <f t="shared" ca="1" si="108"/>
        <v>0</v>
      </c>
      <c r="AD87" s="43">
        <f t="shared" ca="1" si="109"/>
        <v>0</v>
      </c>
      <c r="AE87" s="43">
        <f t="shared" ca="1" si="110"/>
        <v>0</v>
      </c>
      <c r="AF87" s="43">
        <f t="shared" ca="1" si="111"/>
        <v>0</v>
      </c>
      <c r="AG87" s="44">
        <f t="shared" ca="1" si="112"/>
        <v>0</v>
      </c>
      <c r="AJ87" s="38">
        <f t="shared" ref="AJ87:AJ150" si="117">BA87</f>
        <v>0</v>
      </c>
      <c r="AK87" s="30">
        <v>1.25</v>
      </c>
      <c r="AL87" s="32">
        <f t="shared" si="113"/>
        <v>0</v>
      </c>
      <c r="AN87" s="34">
        <f t="shared" si="114"/>
        <v>0</v>
      </c>
      <c r="AO87" s="35">
        <f t="shared" ca="1" si="95"/>
        <v>0</v>
      </c>
      <c r="AP87" s="35">
        <f t="shared" ca="1" si="96"/>
        <v>0</v>
      </c>
      <c r="AQ87" s="35">
        <f t="shared" ca="1" si="97"/>
        <v>0</v>
      </c>
      <c r="AR87" s="35">
        <f t="shared" ca="1" si="98"/>
        <v>0</v>
      </c>
      <c r="AS87" s="35">
        <f t="shared" ca="1" si="99"/>
        <v>0</v>
      </c>
      <c r="AX87" s="14">
        <f t="shared" ref="AX87:AX150" si="118">$J$206</f>
        <v>6.0000000000000001E-3</v>
      </c>
      <c r="AY87" s="14">
        <f t="shared" ref="AY87:AY150" si="119">$L$206</f>
        <v>1.4999999999999999E-2</v>
      </c>
      <c r="AZ87" s="14">
        <f t="shared" ref="AZ87:AZ150" si="120">$G$206</f>
        <v>5.5E-2</v>
      </c>
      <c r="BA87" s="14">
        <f t="shared" si="115"/>
        <v>0</v>
      </c>
      <c r="BE87" t="str">
        <f t="shared" si="116"/>
        <v>N/A</v>
      </c>
      <c r="BF87" s="14">
        <f t="shared" ref="BF87:BF150" si="121">IF(A87="Yes",0,I87)</f>
        <v>0</v>
      </c>
      <c r="BG87" s="14">
        <f t="shared" ref="BG87:BG150" si="122">IF(A87="Yes",0,M87)</f>
        <v>0</v>
      </c>
    </row>
    <row r="88" spans="2:59" ht="14.7" outlineLevel="1" thickBot="1">
      <c r="B88" s="29">
        <v>67</v>
      </c>
      <c r="C88" s="136" t="str">
        <f>IF(ISBLANK('Data Analysis (Client Schedule)'!C76),"",'Data Analysis (Client Schedule)'!C76)</f>
        <v/>
      </c>
      <c r="D88" s="126" t="str">
        <f>IF(ISBLANK('Data Analysis (Client Schedule)'!E76),"",'Data Analysis (Client Schedule)'!E76)</f>
        <v/>
      </c>
      <c r="E88" s="127" t="str">
        <f>IF(ISBLANK('Data Analysis (Client Schedule)'!F76),"",'Data Analysis (Client Schedule)'!F76)</f>
        <v/>
      </c>
      <c r="F88" s="127" t="str">
        <f>IF(ISBLANK('Data Analysis (Client Schedule)'!G76),"",'Data Analysis (Client Schedule)'!G76)</f>
        <v/>
      </c>
      <c r="G88" s="246" t="str">
        <f>IF(ISBLANK('Data Analysis (Client Schedule)'!H76),"",'Data Analysis (Client Schedule)'!H76)</f>
        <v/>
      </c>
      <c r="H88" s="246" t="str">
        <f>IF(ISBLANK('Data Analysis (Client Schedule)'!I76),"",'Data Analysis (Client Schedule)'!I76)</f>
        <v/>
      </c>
      <c r="I88" s="40">
        <f t="shared" ref="I88:I151" si="123">IFERROR(G88/H88,0)</f>
        <v>0</v>
      </c>
      <c r="J88" s="247" t="str">
        <f>IF(ISBLANK('Data Analysis (Client Schedule)'!K76),"",'Data Analysis (Client Schedule)'!K76)</f>
        <v/>
      </c>
      <c r="K88" s="247" t="str">
        <f>IF(ISBLANK('Data Analysis (Client Schedule)'!L76),"",'Data Analysis (Client Schedule)'!L76)</f>
        <v/>
      </c>
      <c r="L88" s="45" t="str">
        <f t="shared" ref="L88:L151" si="124">IFERROR((K88*12)/G88,"")</f>
        <v/>
      </c>
      <c r="M88" s="30">
        <f t="shared" si="101"/>
        <v>0</v>
      </c>
      <c r="N88" s="31" t="str">
        <f t="shared" si="102"/>
        <v/>
      </c>
      <c r="O88" t="s">
        <v>40</v>
      </c>
      <c r="R88" s="145">
        <f t="shared" ca="1" si="103"/>
        <v>5.5E-2</v>
      </c>
      <c r="S88" s="30">
        <v>1.25</v>
      </c>
      <c r="T88" s="146">
        <f t="shared" ca="1" si="104"/>
        <v>0</v>
      </c>
      <c r="V88" s="33">
        <f t="shared" si="105"/>
        <v>0</v>
      </c>
      <c r="W88" s="33">
        <f t="shared" si="106"/>
        <v>0</v>
      </c>
      <c r="X88" s="33">
        <f t="shared" si="100"/>
        <v>0</v>
      </c>
      <c r="Y88" s="33">
        <f t="shared" si="100"/>
        <v>0</v>
      </c>
      <c r="Z88" s="33">
        <f t="shared" si="100"/>
        <v>0</v>
      </c>
      <c r="AA88" s="124"/>
      <c r="AB88" s="41">
        <f t="shared" ca="1" si="107"/>
        <v>0</v>
      </c>
      <c r="AC88" s="42">
        <f t="shared" ca="1" si="108"/>
        <v>0</v>
      </c>
      <c r="AD88" s="43">
        <f t="shared" ca="1" si="109"/>
        <v>0</v>
      </c>
      <c r="AE88" s="43">
        <f t="shared" ca="1" si="110"/>
        <v>0</v>
      </c>
      <c r="AF88" s="43">
        <f t="shared" ca="1" si="111"/>
        <v>0</v>
      </c>
      <c r="AG88" s="44">
        <f t="shared" ca="1" si="112"/>
        <v>0</v>
      </c>
      <c r="AJ88" s="38">
        <f t="shared" si="117"/>
        <v>0</v>
      </c>
      <c r="AK88" s="30">
        <v>1.25</v>
      </c>
      <c r="AL88" s="32">
        <f t="shared" si="113"/>
        <v>0</v>
      </c>
      <c r="AN88" s="34">
        <f t="shared" si="114"/>
        <v>0</v>
      </c>
      <c r="AO88" s="35">
        <f t="shared" ca="1" si="95"/>
        <v>0</v>
      </c>
      <c r="AP88" s="35">
        <f t="shared" ca="1" si="96"/>
        <v>0</v>
      </c>
      <c r="AQ88" s="35">
        <f t="shared" ca="1" si="97"/>
        <v>0</v>
      </c>
      <c r="AR88" s="35">
        <f t="shared" ca="1" si="98"/>
        <v>0</v>
      </c>
      <c r="AS88" s="35">
        <f t="shared" ca="1" si="99"/>
        <v>0</v>
      </c>
      <c r="AX88" s="14">
        <f t="shared" si="118"/>
        <v>6.0000000000000001E-3</v>
      </c>
      <c r="AY88" s="14">
        <f t="shared" si="119"/>
        <v>1.4999999999999999E-2</v>
      </c>
      <c r="AZ88" s="14">
        <f t="shared" si="120"/>
        <v>5.5E-2</v>
      </c>
      <c r="BA88" s="14">
        <f t="shared" si="115"/>
        <v>0</v>
      </c>
      <c r="BE88" t="str">
        <f t="shared" si="116"/>
        <v>N/A</v>
      </c>
      <c r="BF88" s="14">
        <f t="shared" si="121"/>
        <v>0</v>
      </c>
      <c r="BG88" s="14">
        <f t="shared" si="122"/>
        <v>0</v>
      </c>
    </row>
    <row r="89" spans="2:59" ht="14.7" outlineLevel="1" thickBot="1">
      <c r="B89" s="29">
        <v>68</v>
      </c>
      <c r="C89" s="136" t="str">
        <f>IF(ISBLANK('Data Analysis (Client Schedule)'!C77),"",'Data Analysis (Client Schedule)'!C77)</f>
        <v/>
      </c>
      <c r="D89" s="126" t="str">
        <f>IF(ISBLANK('Data Analysis (Client Schedule)'!E77),"",'Data Analysis (Client Schedule)'!E77)</f>
        <v/>
      </c>
      <c r="E89" s="127" t="str">
        <f>IF(ISBLANK('Data Analysis (Client Schedule)'!F77),"",'Data Analysis (Client Schedule)'!F77)</f>
        <v/>
      </c>
      <c r="F89" s="127" t="str">
        <f>IF(ISBLANK('Data Analysis (Client Schedule)'!G77),"",'Data Analysis (Client Schedule)'!G77)</f>
        <v/>
      </c>
      <c r="G89" s="246" t="str">
        <f>IF(ISBLANK('Data Analysis (Client Schedule)'!H77),"",'Data Analysis (Client Schedule)'!H77)</f>
        <v/>
      </c>
      <c r="H89" s="246" t="str">
        <f>IF(ISBLANK('Data Analysis (Client Schedule)'!I77),"",'Data Analysis (Client Schedule)'!I77)</f>
        <v/>
      </c>
      <c r="I89" s="40">
        <f t="shared" si="123"/>
        <v>0</v>
      </c>
      <c r="J89" s="247" t="str">
        <f>IF(ISBLANK('Data Analysis (Client Schedule)'!K77),"",'Data Analysis (Client Schedule)'!K77)</f>
        <v/>
      </c>
      <c r="K89" s="247" t="str">
        <f>IF(ISBLANK('Data Analysis (Client Schedule)'!L77),"",'Data Analysis (Client Schedule)'!L77)</f>
        <v/>
      </c>
      <c r="L89" s="45" t="str">
        <f t="shared" si="124"/>
        <v/>
      </c>
      <c r="M89" s="30">
        <f t="shared" si="101"/>
        <v>0</v>
      </c>
      <c r="N89" s="31" t="str">
        <f t="shared" si="102"/>
        <v/>
      </c>
      <c r="O89" t="s">
        <v>40</v>
      </c>
      <c r="R89" s="145">
        <f t="shared" ca="1" si="103"/>
        <v>5.5E-2</v>
      </c>
      <c r="S89" s="30">
        <v>1.25</v>
      </c>
      <c r="T89" s="146">
        <f t="shared" ca="1" si="104"/>
        <v>0</v>
      </c>
      <c r="V89" s="33">
        <f t="shared" si="105"/>
        <v>0</v>
      </c>
      <c r="W89" s="33">
        <f t="shared" si="106"/>
        <v>0</v>
      </c>
      <c r="X89" s="33">
        <f t="shared" si="100"/>
        <v>0</v>
      </c>
      <c r="Y89" s="33">
        <f t="shared" si="100"/>
        <v>0</v>
      </c>
      <c r="Z89" s="33">
        <f t="shared" si="100"/>
        <v>0</v>
      </c>
      <c r="AA89" s="124"/>
      <c r="AB89" s="41">
        <f t="shared" ca="1" si="107"/>
        <v>0</v>
      </c>
      <c r="AC89" s="42">
        <f t="shared" ca="1" si="108"/>
        <v>0</v>
      </c>
      <c r="AD89" s="43">
        <f t="shared" ca="1" si="109"/>
        <v>0</v>
      </c>
      <c r="AE89" s="43">
        <f t="shared" ca="1" si="110"/>
        <v>0</v>
      </c>
      <c r="AF89" s="43">
        <f t="shared" ca="1" si="111"/>
        <v>0</v>
      </c>
      <c r="AG89" s="44">
        <f t="shared" ca="1" si="112"/>
        <v>0</v>
      </c>
      <c r="AJ89" s="38">
        <f t="shared" si="117"/>
        <v>0</v>
      </c>
      <c r="AK89" s="30">
        <v>1.25</v>
      </c>
      <c r="AL89" s="32">
        <f t="shared" si="113"/>
        <v>0</v>
      </c>
      <c r="AN89" s="34">
        <f t="shared" si="114"/>
        <v>0</v>
      </c>
      <c r="AO89" s="35">
        <f t="shared" ca="1" si="95"/>
        <v>0</v>
      </c>
      <c r="AP89" s="35">
        <f t="shared" ca="1" si="96"/>
        <v>0</v>
      </c>
      <c r="AQ89" s="35">
        <f t="shared" ca="1" si="97"/>
        <v>0</v>
      </c>
      <c r="AR89" s="35">
        <f t="shared" ca="1" si="98"/>
        <v>0</v>
      </c>
      <c r="AS89" s="35">
        <f t="shared" ca="1" si="99"/>
        <v>0</v>
      </c>
      <c r="AX89" s="14">
        <f t="shared" si="118"/>
        <v>6.0000000000000001E-3</v>
      </c>
      <c r="AY89" s="14">
        <f t="shared" si="119"/>
        <v>1.4999999999999999E-2</v>
      </c>
      <c r="AZ89" s="14">
        <f t="shared" si="120"/>
        <v>5.5E-2</v>
      </c>
      <c r="BA89" s="14">
        <f t="shared" si="115"/>
        <v>0</v>
      </c>
      <c r="BE89" t="str">
        <f t="shared" si="116"/>
        <v>N/A</v>
      </c>
      <c r="BF89" s="14">
        <f t="shared" si="121"/>
        <v>0</v>
      </c>
      <c r="BG89" s="14">
        <f t="shared" si="122"/>
        <v>0</v>
      </c>
    </row>
    <row r="90" spans="2:59" ht="14.7" outlineLevel="1" thickBot="1">
      <c r="B90" s="29">
        <v>69</v>
      </c>
      <c r="C90" s="136" t="str">
        <f>IF(ISBLANK('Data Analysis (Client Schedule)'!C78),"",'Data Analysis (Client Schedule)'!C78)</f>
        <v/>
      </c>
      <c r="D90" s="126" t="str">
        <f>IF(ISBLANK('Data Analysis (Client Schedule)'!E78),"",'Data Analysis (Client Schedule)'!E78)</f>
        <v/>
      </c>
      <c r="E90" s="127" t="str">
        <f>IF(ISBLANK('Data Analysis (Client Schedule)'!F78),"",'Data Analysis (Client Schedule)'!F78)</f>
        <v/>
      </c>
      <c r="F90" s="127" t="str">
        <f>IF(ISBLANK('Data Analysis (Client Schedule)'!G78),"",'Data Analysis (Client Schedule)'!G78)</f>
        <v/>
      </c>
      <c r="G90" s="246" t="str">
        <f>IF(ISBLANK('Data Analysis (Client Schedule)'!H78),"",'Data Analysis (Client Schedule)'!H78)</f>
        <v/>
      </c>
      <c r="H90" s="246" t="str">
        <f>IF(ISBLANK('Data Analysis (Client Schedule)'!I78),"",'Data Analysis (Client Schedule)'!I78)</f>
        <v/>
      </c>
      <c r="I90" s="40">
        <f t="shared" si="123"/>
        <v>0</v>
      </c>
      <c r="J90" s="247" t="str">
        <f>IF(ISBLANK('Data Analysis (Client Schedule)'!K78),"",'Data Analysis (Client Schedule)'!K78)</f>
        <v/>
      </c>
      <c r="K90" s="247" t="str">
        <f>IF(ISBLANK('Data Analysis (Client Schedule)'!L78),"",'Data Analysis (Client Schedule)'!L78)</f>
        <v/>
      </c>
      <c r="L90" s="45" t="str">
        <f t="shared" si="124"/>
        <v/>
      </c>
      <c r="M90" s="30">
        <f t="shared" si="101"/>
        <v>0</v>
      </c>
      <c r="N90" s="31" t="str">
        <f t="shared" si="102"/>
        <v/>
      </c>
      <c r="O90" t="s">
        <v>40</v>
      </c>
      <c r="R90" s="145">
        <f t="shared" ca="1" si="103"/>
        <v>5.5E-2</v>
      </c>
      <c r="S90" s="30">
        <v>1.25</v>
      </c>
      <c r="T90" s="146">
        <f t="shared" ca="1" si="104"/>
        <v>0</v>
      </c>
      <c r="V90" s="33">
        <f t="shared" si="105"/>
        <v>0</v>
      </c>
      <c r="W90" s="33">
        <f t="shared" si="106"/>
        <v>0</v>
      </c>
      <c r="X90" s="33">
        <f t="shared" si="100"/>
        <v>0</v>
      </c>
      <c r="Y90" s="33">
        <f t="shared" si="100"/>
        <v>0</v>
      </c>
      <c r="Z90" s="33">
        <f t="shared" si="100"/>
        <v>0</v>
      </c>
      <c r="AA90" s="124"/>
      <c r="AB90" s="41">
        <f t="shared" ca="1" si="107"/>
        <v>0</v>
      </c>
      <c r="AC90" s="42">
        <f t="shared" ca="1" si="108"/>
        <v>0</v>
      </c>
      <c r="AD90" s="43">
        <f t="shared" ca="1" si="109"/>
        <v>0</v>
      </c>
      <c r="AE90" s="43">
        <f t="shared" ca="1" si="110"/>
        <v>0</v>
      </c>
      <c r="AF90" s="43">
        <f t="shared" ca="1" si="111"/>
        <v>0</v>
      </c>
      <c r="AG90" s="44">
        <f t="shared" ca="1" si="112"/>
        <v>0</v>
      </c>
      <c r="AJ90" s="38">
        <f t="shared" si="117"/>
        <v>0</v>
      </c>
      <c r="AK90" s="30">
        <v>1.25</v>
      </c>
      <c r="AL90" s="32">
        <f t="shared" si="113"/>
        <v>0</v>
      </c>
      <c r="AN90" s="34">
        <f t="shared" si="114"/>
        <v>0</v>
      </c>
      <c r="AO90" s="35">
        <f t="shared" ca="1" si="95"/>
        <v>0</v>
      </c>
      <c r="AP90" s="35">
        <f t="shared" ca="1" si="96"/>
        <v>0</v>
      </c>
      <c r="AQ90" s="35">
        <f t="shared" ca="1" si="97"/>
        <v>0</v>
      </c>
      <c r="AR90" s="35">
        <f t="shared" ca="1" si="98"/>
        <v>0</v>
      </c>
      <c r="AS90" s="35">
        <f t="shared" ca="1" si="99"/>
        <v>0</v>
      </c>
      <c r="AX90" s="14">
        <f t="shared" si="118"/>
        <v>6.0000000000000001E-3</v>
      </c>
      <c r="AY90" s="14">
        <f t="shared" si="119"/>
        <v>1.4999999999999999E-2</v>
      </c>
      <c r="AZ90" s="14">
        <f t="shared" si="120"/>
        <v>5.5E-2</v>
      </c>
      <c r="BA90" s="14">
        <f t="shared" si="115"/>
        <v>0</v>
      </c>
      <c r="BE90" t="str">
        <f t="shared" si="116"/>
        <v>N/A</v>
      </c>
      <c r="BF90" s="14">
        <f t="shared" si="121"/>
        <v>0</v>
      </c>
      <c r="BG90" s="14">
        <f t="shared" si="122"/>
        <v>0</v>
      </c>
    </row>
    <row r="91" spans="2:59" ht="14.7" outlineLevel="1" thickBot="1">
      <c r="B91" s="29">
        <v>70</v>
      </c>
      <c r="C91" s="136" t="str">
        <f>IF(ISBLANK('Data Analysis (Client Schedule)'!C79),"",'Data Analysis (Client Schedule)'!C79)</f>
        <v/>
      </c>
      <c r="D91" s="126" t="str">
        <f>IF(ISBLANK('Data Analysis (Client Schedule)'!E79),"",'Data Analysis (Client Schedule)'!E79)</f>
        <v/>
      </c>
      <c r="E91" s="127" t="str">
        <f>IF(ISBLANK('Data Analysis (Client Schedule)'!F79),"",'Data Analysis (Client Schedule)'!F79)</f>
        <v/>
      </c>
      <c r="F91" s="127" t="str">
        <f>IF(ISBLANK('Data Analysis (Client Schedule)'!G79),"",'Data Analysis (Client Schedule)'!G79)</f>
        <v/>
      </c>
      <c r="G91" s="246" t="str">
        <f>IF(ISBLANK('Data Analysis (Client Schedule)'!H79),"",'Data Analysis (Client Schedule)'!H79)</f>
        <v/>
      </c>
      <c r="H91" s="246" t="str">
        <f>IF(ISBLANK('Data Analysis (Client Schedule)'!I79),"",'Data Analysis (Client Schedule)'!I79)</f>
        <v/>
      </c>
      <c r="I91" s="40">
        <f t="shared" si="123"/>
        <v>0</v>
      </c>
      <c r="J91" s="247" t="str">
        <f>IF(ISBLANK('Data Analysis (Client Schedule)'!K79),"",'Data Analysis (Client Schedule)'!K79)</f>
        <v/>
      </c>
      <c r="K91" s="247" t="str">
        <f>IF(ISBLANK('Data Analysis (Client Schedule)'!L79),"",'Data Analysis (Client Schedule)'!L79)</f>
        <v/>
      </c>
      <c r="L91" s="45" t="str">
        <f t="shared" si="124"/>
        <v/>
      </c>
      <c r="M91" s="30">
        <f t="shared" si="101"/>
        <v>0</v>
      </c>
      <c r="N91" s="31" t="str">
        <f t="shared" si="102"/>
        <v/>
      </c>
      <c r="O91" t="s">
        <v>40</v>
      </c>
      <c r="R91" s="145">
        <f t="shared" ca="1" si="103"/>
        <v>5.5E-2</v>
      </c>
      <c r="S91" s="30">
        <v>1.25</v>
      </c>
      <c r="T91" s="146">
        <f t="shared" ca="1" si="104"/>
        <v>0</v>
      </c>
      <c r="V91" s="33">
        <f t="shared" si="105"/>
        <v>0</v>
      </c>
      <c r="W91" s="33">
        <f t="shared" si="106"/>
        <v>0</v>
      </c>
      <c r="X91" s="33">
        <f t="shared" si="100"/>
        <v>0</v>
      </c>
      <c r="Y91" s="33">
        <f t="shared" si="100"/>
        <v>0</v>
      </c>
      <c r="Z91" s="33">
        <f t="shared" si="100"/>
        <v>0</v>
      </c>
      <c r="AA91" s="124"/>
      <c r="AB91" s="41">
        <f t="shared" ca="1" si="107"/>
        <v>0</v>
      </c>
      <c r="AC91" s="42">
        <f t="shared" ca="1" si="108"/>
        <v>0</v>
      </c>
      <c r="AD91" s="43">
        <f t="shared" ca="1" si="109"/>
        <v>0</v>
      </c>
      <c r="AE91" s="43">
        <f t="shared" ca="1" si="110"/>
        <v>0</v>
      </c>
      <c r="AF91" s="43">
        <f t="shared" ca="1" si="111"/>
        <v>0</v>
      </c>
      <c r="AG91" s="44">
        <f t="shared" ca="1" si="112"/>
        <v>0</v>
      </c>
      <c r="AJ91" s="38">
        <f t="shared" si="117"/>
        <v>0</v>
      </c>
      <c r="AK91" s="30">
        <v>1.25</v>
      </c>
      <c r="AL91" s="32">
        <f t="shared" si="113"/>
        <v>0</v>
      </c>
      <c r="AN91" s="34">
        <f t="shared" si="114"/>
        <v>0</v>
      </c>
      <c r="AO91" s="35">
        <f t="shared" ca="1" si="95"/>
        <v>0</v>
      </c>
      <c r="AP91" s="35">
        <f t="shared" ca="1" si="96"/>
        <v>0</v>
      </c>
      <c r="AQ91" s="35">
        <f t="shared" ca="1" si="97"/>
        <v>0</v>
      </c>
      <c r="AR91" s="35">
        <f t="shared" ca="1" si="98"/>
        <v>0</v>
      </c>
      <c r="AS91" s="35">
        <f t="shared" ca="1" si="99"/>
        <v>0</v>
      </c>
      <c r="AX91" s="14">
        <f t="shared" si="118"/>
        <v>6.0000000000000001E-3</v>
      </c>
      <c r="AY91" s="14">
        <f t="shared" si="119"/>
        <v>1.4999999999999999E-2</v>
      </c>
      <c r="AZ91" s="14">
        <f t="shared" si="120"/>
        <v>5.5E-2</v>
      </c>
      <c r="BA91" s="14">
        <f t="shared" si="115"/>
        <v>0</v>
      </c>
      <c r="BE91" t="str">
        <f t="shared" si="116"/>
        <v>N/A</v>
      </c>
      <c r="BF91" s="14">
        <f t="shared" si="121"/>
        <v>0</v>
      </c>
      <c r="BG91" s="14">
        <f t="shared" si="122"/>
        <v>0</v>
      </c>
    </row>
    <row r="92" spans="2:59" ht="14.7" outlineLevel="1" thickBot="1">
      <c r="B92" s="29">
        <v>71</v>
      </c>
      <c r="C92" s="136" t="str">
        <f>IF(ISBLANK('Data Analysis (Client Schedule)'!C80),"",'Data Analysis (Client Schedule)'!C80)</f>
        <v/>
      </c>
      <c r="D92" s="126" t="str">
        <f>IF(ISBLANK('Data Analysis (Client Schedule)'!E80),"",'Data Analysis (Client Schedule)'!E80)</f>
        <v/>
      </c>
      <c r="E92" s="127" t="str">
        <f>IF(ISBLANK('Data Analysis (Client Schedule)'!F80),"",'Data Analysis (Client Schedule)'!F80)</f>
        <v/>
      </c>
      <c r="F92" s="127" t="str">
        <f>IF(ISBLANK('Data Analysis (Client Schedule)'!G80),"",'Data Analysis (Client Schedule)'!G80)</f>
        <v/>
      </c>
      <c r="G92" s="246" t="str">
        <f>IF(ISBLANK('Data Analysis (Client Schedule)'!H80),"",'Data Analysis (Client Schedule)'!H80)</f>
        <v/>
      </c>
      <c r="H92" s="246" t="str">
        <f>IF(ISBLANK('Data Analysis (Client Schedule)'!I80),"",'Data Analysis (Client Schedule)'!I80)</f>
        <v/>
      </c>
      <c r="I92" s="40">
        <f t="shared" si="123"/>
        <v>0</v>
      </c>
      <c r="J92" s="247" t="str">
        <f>IF(ISBLANK('Data Analysis (Client Schedule)'!K80),"",'Data Analysis (Client Schedule)'!K80)</f>
        <v/>
      </c>
      <c r="K92" s="247" t="str">
        <f>IF(ISBLANK('Data Analysis (Client Schedule)'!L80),"",'Data Analysis (Client Schedule)'!L80)</f>
        <v/>
      </c>
      <c r="L92" s="45" t="str">
        <f t="shared" si="124"/>
        <v/>
      </c>
      <c r="M92" s="30">
        <f t="shared" si="101"/>
        <v>0</v>
      </c>
      <c r="N92" s="31" t="str">
        <f t="shared" si="102"/>
        <v/>
      </c>
      <c r="O92" t="s">
        <v>40</v>
      </c>
      <c r="R92" s="145">
        <f t="shared" ca="1" si="103"/>
        <v>5.5E-2</v>
      </c>
      <c r="S92" s="30">
        <v>1.25</v>
      </c>
      <c r="T92" s="146">
        <f t="shared" ca="1" si="104"/>
        <v>0</v>
      </c>
      <c r="V92" s="33">
        <f t="shared" si="105"/>
        <v>0</v>
      </c>
      <c r="W92" s="33">
        <f t="shared" si="106"/>
        <v>0</v>
      </c>
      <c r="X92" s="33">
        <f t="shared" si="100"/>
        <v>0</v>
      </c>
      <c r="Y92" s="33">
        <f t="shared" si="100"/>
        <v>0</v>
      </c>
      <c r="Z92" s="33">
        <f t="shared" si="100"/>
        <v>0</v>
      </c>
      <c r="AA92" s="124"/>
      <c r="AB92" s="41">
        <f t="shared" ca="1" si="107"/>
        <v>0</v>
      </c>
      <c r="AC92" s="42">
        <f t="shared" ca="1" si="108"/>
        <v>0</v>
      </c>
      <c r="AD92" s="43">
        <f t="shared" ca="1" si="109"/>
        <v>0</v>
      </c>
      <c r="AE92" s="43">
        <f t="shared" ca="1" si="110"/>
        <v>0</v>
      </c>
      <c r="AF92" s="43">
        <f t="shared" ca="1" si="111"/>
        <v>0</v>
      </c>
      <c r="AG92" s="44">
        <f t="shared" ca="1" si="112"/>
        <v>0</v>
      </c>
      <c r="AJ92" s="38">
        <f t="shared" si="117"/>
        <v>0</v>
      </c>
      <c r="AK92" s="30">
        <v>1.25</v>
      </c>
      <c r="AL92" s="32">
        <f t="shared" si="113"/>
        <v>0</v>
      </c>
      <c r="AN92" s="34">
        <f t="shared" si="114"/>
        <v>0</v>
      </c>
      <c r="AO92" s="35">
        <f t="shared" ca="1" si="95"/>
        <v>0</v>
      </c>
      <c r="AP92" s="35">
        <f t="shared" ca="1" si="96"/>
        <v>0</v>
      </c>
      <c r="AQ92" s="35">
        <f t="shared" ca="1" si="97"/>
        <v>0</v>
      </c>
      <c r="AR92" s="35">
        <f t="shared" ca="1" si="98"/>
        <v>0</v>
      </c>
      <c r="AS92" s="35">
        <f t="shared" ca="1" si="99"/>
        <v>0</v>
      </c>
      <c r="AX92" s="14">
        <f t="shared" si="118"/>
        <v>6.0000000000000001E-3</v>
      </c>
      <c r="AY92" s="14">
        <f t="shared" si="119"/>
        <v>1.4999999999999999E-2</v>
      </c>
      <c r="AZ92" s="14">
        <f t="shared" si="120"/>
        <v>5.5E-2</v>
      </c>
      <c r="BA92" s="14">
        <f t="shared" si="115"/>
        <v>0</v>
      </c>
      <c r="BE92" t="str">
        <f t="shared" si="116"/>
        <v>N/A</v>
      </c>
      <c r="BF92" s="14">
        <f t="shared" si="121"/>
        <v>0</v>
      </c>
      <c r="BG92" s="14">
        <f t="shared" si="122"/>
        <v>0</v>
      </c>
    </row>
    <row r="93" spans="2:59" ht="14.7" outlineLevel="1" thickBot="1">
      <c r="B93" s="29">
        <v>72</v>
      </c>
      <c r="C93" s="136" t="str">
        <f>IF(ISBLANK('Data Analysis (Client Schedule)'!C81),"",'Data Analysis (Client Schedule)'!C81)</f>
        <v/>
      </c>
      <c r="D93" s="126" t="str">
        <f>IF(ISBLANK('Data Analysis (Client Schedule)'!E81),"",'Data Analysis (Client Schedule)'!E81)</f>
        <v/>
      </c>
      <c r="E93" s="127" t="str">
        <f>IF(ISBLANK('Data Analysis (Client Schedule)'!F81),"",'Data Analysis (Client Schedule)'!F81)</f>
        <v/>
      </c>
      <c r="F93" s="127" t="str">
        <f>IF(ISBLANK('Data Analysis (Client Schedule)'!G81),"",'Data Analysis (Client Schedule)'!G81)</f>
        <v/>
      </c>
      <c r="G93" s="246" t="str">
        <f>IF(ISBLANK('Data Analysis (Client Schedule)'!H81),"",'Data Analysis (Client Schedule)'!H81)</f>
        <v/>
      </c>
      <c r="H93" s="246" t="str">
        <f>IF(ISBLANK('Data Analysis (Client Schedule)'!I81),"",'Data Analysis (Client Schedule)'!I81)</f>
        <v/>
      </c>
      <c r="I93" s="40">
        <f t="shared" si="123"/>
        <v>0</v>
      </c>
      <c r="J93" s="247" t="str">
        <f>IF(ISBLANK('Data Analysis (Client Schedule)'!K81),"",'Data Analysis (Client Schedule)'!K81)</f>
        <v/>
      </c>
      <c r="K93" s="247" t="str">
        <f>IF(ISBLANK('Data Analysis (Client Schedule)'!L81),"",'Data Analysis (Client Schedule)'!L81)</f>
        <v/>
      </c>
      <c r="L93" s="45" t="str">
        <f t="shared" si="124"/>
        <v/>
      </c>
      <c r="M93" s="30">
        <f t="shared" si="101"/>
        <v>0</v>
      </c>
      <c r="N93" s="31" t="str">
        <f t="shared" si="102"/>
        <v/>
      </c>
      <c r="O93" t="s">
        <v>40</v>
      </c>
      <c r="R93" s="145">
        <f t="shared" ca="1" si="103"/>
        <v>5.5E-2</v>
      </c>
      <c r="S93" s="30">
        <v>1.25</v>
      </c>
      <c r="T93" s="146">
        <f t="shared" ca="1" si="104"/>
        <v>0</v>
      </c>
      <c r="V93" s="33">
        <f t="shared" si="105"/>
        <v>0</v>
      </c>
      <c r="W93" s="33">
        <f t="shared" si="106"/>
        <v>0</v>
      </c>
      <c r="X93" s="33">
        <f t="shared" si="100"/>
        <v>0</v>
      </c>
      <c r="Y93" s="33">
        <f t="shared" si="100"/>
        <v>0</v>
      </c>
      <c r="Z93" s="33">
        <f t="shared" si="100"/>
        <v>0</v>
      </c>
      <c r="AA93" s="124"/>
      <c r="AB93" s="41">
        <f t="shared" ca="1" si="107"/>
        <v>0</v>
      </c>
      <c r="AC93" s="42">
        <f t="shared" ca="1" si="108"/>
        <v>0</v>
      </c>
      <c r="AD93" s="43">
        <f t="shared" ca="1" si="109"/>
        <v>0</v>
      </c>
      <c r="AE93" s="43">
        <f t="shared" ca="1" si="110"/>
        <v>0</v>
      </c>
      <c r="AF93" s="43">
        <f t="shared" ca="1" si="111"/>
        <v>0</v>
      </c>
      <c r="AG93" s="44">
        <f t="shared" ca="1" si="112"/>
        <v>0</v>
      </c>
      <c r="AJ93" s="38">
        <f t="shared" si="117"/>
        <v>0</v>
      </c>
      <c r="AK93" s="30">
        <v>1.25</v>
      </c>
      <c r="AL93" s="32">
        <f t="shared" si="113"/>
        <v>0</v>
      </c>
      <c r="AN93" s="34">
        <f t="shared" si="114"/>
        <v>0</v>
      </c>
      <c r="AO93" s="35">
        <f t="shared" ca="1" si="95"/>
        <v>0</v>
      </c>
      <c r="AP93" s="35">
        <f t="shared" ca="1" si="96"/>
        <v>0</v>
      </c>
      <c r="AQ93" s="35">
        <f t="shared" ca="1" si="97"/>
        <v>0</v>
      </c>
      <c r="AR93" s="35">
        <f t="shared" ca="1" si="98"/>
        <v>0</v>
      </c>
      <c r="AS93" s="35">
        <f t="shared" ca="1" si="99"/>
        <v>0</v>
      </c>
      <c r="AX93" s="14">
        <f t="shared" si="118"/>
        <v>6.0000000000000001E-3</v>
      </c>
      <c r="AY93" s="14">
        <f t="shared" si="119"/>
        <v>1.4999999999999999E-2</v>
      </c>
      <c r="AZ93" s="14">
        <f t="shared" si="120"/>
        <v>5.5E-2</v>
      </c>
      <c r="BA93" s="14">
        <f t="shared" si="115"/>
        <v>0</v>
      </c>
      <c r="BE93" t="str">
        <f t="shared" si="116"/>
        <v>N/A</v>
      </c>
      <c r="BF93" s="14">
        <f t="shared" si="121"/>
        <v>0</v>
      </c>
      <c r="BG93" s="14">
        <f t="shared" si="122"/>
        <v>0</v>
      </c>
    </row>
    <row r="94" spans="2:59" ht="14.7" outlineLevel="1" thickBot="1">
      <c r="B94" s="29">
        <v>73</v>
      </c>
      <c r="C94" s="136" t="str">
        <f>IF(ISBLANK('Data Analysis (Client Schedule)'!C82),"",'Data Analysis (Client Schedule)'!C82)</f>
        <v/>
      </c>
      <c r="D94" s="126" t="str">
        <f>IF(ISBLANK('Data Analysis (Client Schedule)'!E82),"",'Data Analysis (Client Schedule)'!E82)</f>
        <v/>
      </c>
      <c r="E94" s="127" t="str">
        <f>IF(ISBLANK('Data Analysis (Client Schedule)'!F82),"",'Data Analysis (Client Schedule)'!F82)</f>
        <v/>
      </c>
      <c r="F94" s="127" t="str">
        <f>IF(ISBLANK('Data Analysis (Client Schedule)'!G82),"",'Data Analysis (Client Schedule)'!G82)</f>
        <v/>
      </c>
      <c r="G94" s="246" t="str">
        <f>IF(ISBLANK('Data Analysis (Client Schedule)'!H82),"",'Data Analysis (Client Schedule)'!H82)</f>
        <v/>
      </c>
      <c r="H94" s="246" t="str">
        <f>IF(ISBLANK('Data Analysis (Client Schedule)'!I82),"",'Data Analysis (Client Schedule)'!I82)</f>
        <v/>
      </c>
      <c r="I94" s="40">
        <f t="shared" si="123"/>
        <v>0</v>
      </c>
      <c r="J94" s="247" t="str">
        <f>IF(ISBLANK('Data Analysis (Client Schedule)'!K82),"",'Data Analysis (Client Schedule)'!K82)</f>
        <v/>
      </c>
      <c r="K94" s="247" t="str">
        <f>IF(ISBLANK('Data Analysis (Client Schedule)'!L82),"",'Data Analysis (Client Schedule)'!L82)</f>
        <v/>
      </c>
      <c r="L94" s="45" t="str">
        <f t="shared" si="124"/>
        <v/>
      </c>
      <c r="M94" s="30">
        <f t="shared" si="101"/>
        <v>0</v>
      </c>
      <c r="N94" s="31" t="str">
        <f t="shared" si="102"/>
        <v/>
      </c>
      <c r="O94" t="s">
        <v>40</v>
      </c>
      <c r="R94" s="145">
        <f t="shared" ca="1" si="103"/>
        <v>5.5E-2</v>
      </c>
      <c r="S94" s="30">
        <v>1.25</v>
      </c>
      <c r="T94" s="146">
        <f t="shared" ca="1" si="104"/>
        <v>0</v>
      </c>
      <c r="V94" s="33">
        <f t="shared" si="105"/>
        <v>0</v>
      </c>
      <c r="W94" s="33">
        <f t="shared" si="106"/>
        <v>0</v>
      </c>
      <c r="X94" s="33">
        <f t="shared" si="100"/>
        <v>0</v>
      </c>
      <c r="Y94" s="33">
        <f t="shared" si="100"/>
        <v>0</v>
      </c>
      <c r="Z94" s="33">
        <f t="shared" si="100"/>
        <v>0</v>
      </c>
      <c r="AA94" s="124"/>
      <c r="AB94" s="41">
        <f t="shared" ca="1" si="107"/>
        <v>0</v>
      </c>
      <c r="AC94" s="42">
        <f t="shared" ca="1" si="108"/>
        <v>0</v>
      </c>
      <c r="AD94" s="43">
        <f t="shared" ca="1" si="109"/>
        <v>0</v>
      </c>
      <c r="AE94" s="43">
        <f t="shared" ca="1" si="110"/>
        <v>0</v>
      </c>
      <c r="AF94" s="43">
        <f t="shared" ca="1" si="111"/>
        <v>0</v>
      </c>
      <c r="AG94" s="44">
        <f t="shared" ca="1" si="112"/>
        <v>0</v>
      </c>
      <c r="AJ94" s="38">
        <f t="shared" si="117"/>
        <v>0</v>
      </c>
      <c r="AK94" s="30">
        <v>1.25</v>
      </c>
      <c r="AL94" s="32">
        <f t="shared" si="113"/>
        <v>0</v>
      </c>
      <c r="AN94" s="34">
        <f t="shared" si="114"/>
        <v>0</v>
      </c>
      <c r="AO94" s="35">
        <f t="shared" ca="1" si="95"/>
        <v>0</v>
      </c>
      <c r="AP94" s="35">
        <f t="shared" ca="1" si="96"/>
        <v>0</v>
      </c>
      <c r="AQ94" s="35">
        <f t="shared" ca="1" si="97"/>
        <v>0</v>
      </c>
      <c r="AR94" s="35">
        <f t="shared" ca="1" si="98"/>
        <v>0</v>
      </c>
      <c r="AS94" s="35">
        <f t="shared" ca="1" si="99"/>
        <v>0</v>
      </c>
      <c r="AX94" s="14">
        <f t="shared" si="118"/>
        <v>6.0000000000000001E-3</v>
      </c>
      <c r="AY94" s="14">
        <f t="shared" si="119"/>
        <v>1.4999999999999999E-2</v>
      </c>
      <c r="AZ94" s="14">
        <f t="shared" si="120"/>
        <v>5.5E-2</v>
      </c>
      <c r="BA94" s="14">
        <f t="shared" si="115"/>
        <v>0</v>
      </c>
      <c r="BE94" t="str">
        <f t="shared" si="116"/>
        <v>N/A</v>
      </c>
      <c r="BF94" s="14">
        <f t="shared" si="121"/>
        <v>0</v>
      </c>
      <c r="BG94" s="14">
        <f t="shared" si="122"/>
        <v>0</v>
      </c>
    </row>
    <row r="95" spans="2:59" ht="14.7" outlineLevel="1" thickBot="1">
      <c r="B95" s="29">
        <v>74</v>
      </c>
      <c r="C95" s="136" t="str">
        <f>IF(ISBLANK('Data Analysis (Client Schedule)'!C83),"",'Data Analysis (Client Schedule)'!C83)</f>
        <v/>
      </c>
      <c r="D95" s="126" t="str">
        <f>IF(ISBLANK('Data Analysis (Client Schedule)'!E83),"",'Data Analysis (Client Schedule)'!E83)</f>
        <v/>
      </c>
      <c r="E95" s="127" t="str">
        <f>IF(ISBLANK('Data Analysis (Client Schedule)'!F83),"",'Data Analysis (Client Schedule)'!F83)</f>
        <v/>
      </c>
      <c r="F95" s="127" t="str">
        <f>IF(ISBLANK('Data Analysis (Client Schedule)'!G83),"",'Data Analysis (Client Schedule)'!G83)</f>
        <v/>
      </c>
      <c r="G95" s="246" t="str">
        <f>IF(ISBLANK('Data Analysis (Client Schedule)'!H83),"",'Data Analysis (Client Schedule)'!H83)</f>
        <v/>
      </c>
      <c r="H95" s="246" t="str">
        <f>IF(ISBLANK('Data Analysis (Client Schedule)'!I83),"",'Data Analysis (Client Schedule)'!I83)</f>
        <v/>
      </c>
      <c r="I95" s="40">
        <f t="shared" si="123"/>
        <v>0</v>
      </c>
      <c r="J95" s="247" t="str">
        <f>IF(ISBLANK('Data Analysis (Client Schedule)'!K83),"",'Data Analysis (Client Schedule)'!K83)</f>
        <v/>
      </c>
      <c r="K95" s="247" t="str">
        <f>IF(ISBLANK('Data Analysis (Client Schedule)'!L83),"",'Data Analysis (Client Schedule)'!L83)</f>
        <v/>
      </c>
      <c r="L95" s="45" t="str">
        <f t="shared" si="124"/>
        <v/>
      </c>
      <c r="M95" s="30">
        <f t="shared" si="101"/>
        <v>0</v>
      </c>
      <c r="N95" s="31" t="str">
        <f t="shared" si="102"/>
        <v/>
      </c>
      <c r="O95" t="s">
        <v>40</v>
      </c>
      <c r="R95" s="145">
        <f t="shared" ca="1" si="103"/>
        <v>5.5E-2</v>
      </c>
      <c r="S95" s="30">
        <v>1.25</v>
      </c>
      <c r="T95" s="146">
        <f t="shared" ca="1" si="104"/>
        <v>0</v>
      </c>
      <c r="V95" s="33">
        <f t="shared" si="105"/>
        <v>0</v>
      </c>
      <c r="W95" s="33">
        <f t="shared" si="106"/>
        <v>0</v>
      </c>
      <c r="X95" s="33">
        <f t="shared" si="100"/>
        <v>0</v>
      </c>
      <c r="Y95" s="33">
        <f t="shared" si="100"/>
        <v>0</v>
      </c>
      <c r="Z95" s="33">
        <f t="shared" si="100"/>
        <v>0</v>
      </c>
      <c r="AA95" s="124"/>
      <c r="AB95" s="41">
        <f t="shared" ca="1" si="107"/>
        <v>0</v>
      </c>
      <c r="AC95" s="42">
        <f t="shared" ca="1" si="108"/>
        <v>0</v>
      </c>
      <c r="AD95" s="43">
        <f t="shared" ca="1" si="109"/>
        <v>0</v>
      </c>
      <c r="AE95" s="43">
        <f t="shared" ca="1" si="110"/>
        <v>0</v>
      </c>
      <c r="AF95" s="43">
        <f t="shared" ca="1" si="111"/>
        <v>0</v>
      </c>
      <c r="AG95" s="44">
        <f t="shared" ca="1" si="112"/>
        <v>0</v>
      </c>
      <c r="AJ95" s="38">
        <f t="shared" si="117"/>
        <v>0</v>
      </c>
      <c r="AK95" s="30">
        <v>1.25</v>
      </c>
      <c r="AL95" s="32">
        <f t="shared" si="113"/>
        <v>0</v>
      </c>
      <c r="AN95" s="34">
        <f t="shared" si="114"/>
        <v>0</v>
      </c>
      <c r="AO95" s="35">
        <f t="shared" ca="1" si="95"/>
        <v>0</v>
      </c>
      <c r="AP95" s="35">
        <f t="shared" ca="1" si="96"/>
        <v>0</v>
      </c>
      <c r="AQ95" s="35">
        <f t="shared" ca="1" si="97"/>
        <v>0</v>
      </c>
      <c r="AR95" s="35">
        <f t="shared" ca="1" si="98"/>
        <v>0</v>
      </c>
      <c r="AS95" s="35">
        <f t="shared" ca="1" si="99"/>
        <v>0</v>
      </c>
      <c r="AX95" s="14">
        <f t="shared" si="118"/>
        <v>6.0000000000000001E-3</v>
      </c>
      <c r="AY95" s="14">
        <f t="shared" si="119"/>
        <v>1.4999999999999999E-2</v>
      </c>
      <c r="AZ95" s="14">
        <f t="shared" si="120"/>
        <v>5.5E-2</v>
      </c>
      <c r="BA95" s="14">
        <f t="shared" si="115"/>
        <v>0</v>
      </c>
      <c r="BE95" t="str">
        <f t="shared" si="116"/>
        <v>N/A</v>
      </c>
      <c r="BF95" s="14">
        <f t="shared" si="121"/>
        <v>0</v>
      </c>
      <c r="BG95" s="14">
        <f t="shared" si="122"/>
        <v>0</v>
      </c>
    </row>
    <row r="96" spans="2:59" ht="14.7" outlineLevel="1" thickBot="1">
      <c r="B96" s="29">
        <v>75</v>
      </c>
      <c r="C96" s="136" t="str">
        <f>IF(ISBLANK('Data Analysis (Client Schedule)'!C84),"",'Data Analysis (Client Schedule)'!C84)</f>
        <v/>
      </c>
      <c r="D96" s="126" t="str">
        <f>IF(ISBLANK('Data Analysis (Client Schedule)'!E84),"",'Data Analysis (Client Schedule)'!E84)</f>
        <v/>
      </c>
      <c r="E96" s="127" t="str">
        <f>IF(ISBLANK('Data Analysis (Client Schedule)'!F84),"",'Data Analysis (Client Schedule)'!F84)</f>
        <v/>
      </c>
      <c r="F96" s="127" t="str">
        <f>IF(ISBLANK('Data Analysis (Client Schedule)'!G84),"",'Data Analysis (Client Schedule)'!G84)</f>
        <v/>
      </c>
      <c r="G96" s="246" t="str">
        <f>IF(ISBLANK('Data Analysis (Client Schedule)'!H84),"",'Data Analysis (Client Schedule)'!H84)</f>
        <v/>
      </c>
      <c r="H96" s="246" t="str">
        <f>IF(ISBLANK('Data Analysis (Client Schedule)'!I84),"",'Data Analysis (Client Schedule)'!I84)</f>
        <v/>
      </c>
      <c r="I96" s="40">
        <f t="shared" si="123"/>
        <v>0</v>
      </c>
      <c r="J96" s="247" t="str">
        <f>IF(ISBLANK('Data Analysis (Client Schedule)'!K84),"",'Data Analysis (Client Schedule)'!K84)</f>
        <v/>
      </c>
      <c r="K96" s="247" t="str">
        <f>IF(ISBLANK('Data Analysis (Client Schedule)'!L84),"",'Data Analysis (Client Schedule)'!L84)</f>
        <v/>
      </c>
      <c r="L96" s="45" t="str">
        <f t="shared" si="124"/>
        <v/>
      </c>
      <c r="M96" s="30">
        <f t="shared" si="101"/>
        <v>0</v>
      </c>
      <c r="N96" s="31" t="str">
        <f t="shared" si="102"/>
        <v/>
      </c>
      <c r="O96" t="s">
        <v>40</v>
      </c>
      <c r="R96" s="145">
        <f t="shared" ca="1" si="103"/>
        <v>5.5E-2</v>
      </c>
      <c r="S96" s="30">
        <v>1.25</v>
      </c>
      <c r="T96" s="146">
        <f t="shared" ca="1" si="104"/>
        <v>0</v>
      </c>
      <c r="V96" s="33">
        <f t="shared" si="105"/>
        <v>0</v>
      </c>
      <c r="W96" s="33">
        <f t="shared" si="106"/>
        <v>0</v>
      </c>
      <c r="X96" s="33">
        <f t="shared" si="100"/>
        <v>0</v>
      </c>
      <c r="Y96" s="33">
        <f t="shared" si="100"/>
        <v>0</v>
      </c>
      <c r="Z96" s="33">
        <f t="shared" si="100"/>
        <v>0</v>
      </c>
      <c r="AA96" s="124"/>
      <c r="AB96" s="41">
        <f t="shared" ca="1" si="107"/>
        <v>0</v>
      </c>
      <c r="AC96" s="42">
        <f t="shared" ca="1" si="108"/>
        <v>0</v>
      </c>
      <c r="AD96" s="43">
        <f t="shared" ca="1" si="109"/>
        <v>0</v>
      </c>
      <c r="AE96" s="43">
        <f t="shared" ca="1" si="110"/>
        <v>0</v>
      </c>
      <c r="AF96" s="43">
        <f t="shared" ca="1" si="111"/>
        <v>0</v>
      </c>
      <c r="AG96" s="44">
        <f t="shared" ca="1" si="112"/>
        <v>0</v>
      </c>
      <c r="AJ96" s="38">
        <f t="shared" si="117"/>
        <v>0</v>
      </c>
      <c r="AK96" s="30">
        <v>1.25</v>
      </c>
      <c r="AL96" s="32">
        <f t="shared" si="113"/>
        <v>0</v>
      </c>
      <c r="AN96" s="34">
        <f t="shared" si="114"/>
        <v>0</v>
      </c>
      <c r="AO96" s="35">
        <f t="shared" ca="1" si="95"/>
        <v>0</v>
      </c>
      <c r="AP96" s="35">
        <f t="shared" ca="1" si="96"/>
        <v>0</v>
      </c>
      <c r="AQ96" s="35">
        <f t="shared" ca="1" si="97"/>
        <v>0</v>
      </c>
      <c r="AR96" s="35">
        <f t="shared" ca="1" si="98"/>
        <v>0</v>
      </c>
      <c r="AS96" s="35">
        <f t="shared" ca="1" si="99"/>
        <v>0</v>
      </c>
      <c r="AX96" s="14">
        <f t="shared" si="118"/>
        <v>6.0000000000000001E-3</v>
      </c>
      <c r="AY96" s="14">
        <f t="shared" si="119"/>
        <v>1.4999999999999999E-2</v>
      </c>
      <c r="AZ96" s="14">
        <f t="shared" si="120"/>
        <v>5.5E-2</v>
      </c>
      <c r="BA96" s="14">
        <f t="shared" si="115"/>
        <v>0</v>
      </c>
      <c r="BE96" t="str">
        <f t="shared" si="116"/>
        <v>N/A</v>
      </c>
      <c r="BF96" s="14">
        <f t="shared" si="121"/>
        <v>0</v>
      </c>
      <c r="BG96" s="14">
        <f t="shared" si="122"/>
        <v>0</v>
      </c>
    </row>
    <row r="97" spans="2:59" ht="14.7" outlineLevel="1" thickBot="1">
      <c r="B97" s="29">
        <v>76</v>
      </c>
      <c r="C97" s="136" t="str">
        <f>IF(ISBLANK('Data Analysis (Client Schedule)'!C85),"",'Data Analysis (Client Schedule)'!C85)</f>
        <v/>
      </c>
      <c r="D97" s="126" t="str">
        <f>IF(ISBLANK('Data Analysis (Client Schedule)'!E85),"",'Data Analysis (Client Schedule)'!E85)</f>
        <v/>
      </c>
      <c r="E97" s="127" t="str">
        <f>IF(ISBLANK('Data Analysis (Client Schedule)'!F85),"",'Data Analysis (Client Schedule)'!F85)</f>
        <v/>
      </c>
      <c r="F97" s="127" t="str">
        <f>IF(ISBLANK('Data Analysis (Client Schedule)'!G85),"",'Data Analysis (Client Schedule)'!G85)</f>
        <v/>
      </c>
      <c r="G97" s="246" t="str">
        <f>IF(ISBLANK('Data Analysis (Client Schedule)'!H85),"",'Data Analysis (Client Schedule)'!H85)</f>
        <v/>
      </c>
      <c r="H97" s="246" t="str">
        <f>IF(ISBLANK('Data Analysis (Client Schedule)'!I85),"",'Data Analysis (Client Schedule)'!I85)</f>
        <v/>
      </c>
      <c r="I97" s="40">
        <f t="shared" si="123"/>
        <v>0</v>
      </c>
      <c r="J97" s="247" t="str">
        <f>IF(ISBLANK('Data Analysis (Client Schedule)'!K85),"",'Data Analysis (Client Schedule)'!K85)</f>
        <v/>
      </c>
      <c r="K97" s="247" t="str">
        <f>IF(ISBLANK('Data Analysis (Client Schedule)'!L85),"",'Data Analysis (Client Schedule)'!L85)</f>
        <v/>
      </c>
      <c r="L97" s="45" t="str">
        <f t="shared" si="124"/>
        <v/>
      </c>
      <c r="M97" s="30">
        <f t="shared" si="101"/>
        <v>0</v>
      </c>
      <c r="N97" s="31" t="str">
        <f t="shared" si="102"/>
        <v/>
      </c>
      <c r="O97" t="s">
        <v>40</v>
      </c>
      <c r="R97" s="145">
        <f t="shared" ca="1" si="103"/>
        <v>5.5E-2</v>
      </c>
      <c r="S97" s="30">
        <v>1.25</v>
      </c>
      <c r="T97" s="146">
        <f t="shared" ca="1" si="104"/>
        <v>0</v>
      </c>
      <c r="V97" s="33">
        <f t="shared" si="105"/>
        <v>0</v>
      </c>
      <c r="W97" s="33">
        <f t="shared" si="106"/>
        <v>0</v>
      </c>
      <c r="X97" s="33">
        <f t="shared" si="100"/>
        <v>0</v>
      </c>
      <c r="Y97" s="33">
        <f t="shared" si="100"/>
        <v>0</v>
      </c>
      <c r="Z97" s="33">
        <f t="shared" si="100"/>
        <v>0</v>
      </c>
      <c r="AA97" s="124"/>
      <c r="AB97" s="41">
        <f t="shared" ca="1" si="107"/>
        <v>0</v>
      </c>
      <c r="AC97" s="42">
        <f t="shared" ca="1" si="108"/>
        <v>0</v>
      </c>
      <c r="AD97" s="43">
        <f t="shared" ca="1" si="109"/>
        <v>0</v>
      </c>
      <c r="AE97" s="43">
        <f t="shared" ca="1" si="110"/>
        <v>0</v>
      </c>
      <c r="AF97" s="43">
        <f t="shared" ca="1" si="111"/>
        <v>0</v>
      </c>
      <c r="AG97" s="44">
        <f t="shared" ca="1" si="112"/>
        <v>0</v>
      </c>
      <c r="AJ97" s="38">
        <f t="shared" si="117"/>
        <v>0</v>
      </c>
      <c r="AK97" s="30">
        <v>1.25</v>
      </c>
      <c r="AL97" s="32">
        <f t="shared" si="113"/>
        <v>0</v>
      </c>
      <c r="AN97" s="34">
        <f t="shared" si="114"/>
        <v>0</v>
      </c>
      <c r="AO97" s="35">
        <f t="shared" ca="1" si="95"/>
        <v>0</v>
      </c>
      <c r="AP97" s="35">
        <f t="shared" ca="1" si="96"/>
        <v>0</v>
      </c>
      <c r="AQ97" s="35">
        <f t="shared" ca="1" si="97"/>
        <v>0</v>
      </c>
      <c r="AR97" s="35">
        <f t="shared" ca="1" si="98"/>
        <v>0</v>
      </c>
      <c r="AS97" s="35">
        <f t="shared" ca="1" si="99"/>
        <v>0</v>
      </c>
      <c r="AX97" s="14">
        <f t="shared" si="118"/>
        <v>6.0000000000000001E-3</v>
      </c>
      <c r="AY97" s="14">
        <f t="shared" si="119"/>
        <v>1.4999999999999999E-2</v>
      </c>
      <c r="AZ97" s="14">
        <f t="shared" si="120"/>
        <v>5.5E-2</v>
      </c>
      <c r="BA97" s="14">
        <f t="shared" si="115"/>
        <v>0</v>
      </c>
      <c r="BE97" t="str">
        <f t="shared" si="116"/>
        <v>N/A</v>
      </c>
      <c r="BF97" s="14">
        <f t="shared" si="121"/>
        <v>0</v>
      </c>
      <c r="BG97" s="14">
        <f t="shared" si="122"/>
        <v>0</v>
      </c>
    </row>
    <row r="98" spans="2:59" ht="14.7" outlineLevel="1" thickBot="1">
      <c r="B98" s="29">
        <v>77</v>
      </c>
      <c r="C98" s="136" t="str">
        <f>IF(ISBLANK('Data Analysis (Client Schedule)'!C86),"",'Data Analysis (Client Schedule)'!C86)</f>
        <v/>
      </c>
      <c r="D98" s="126" t="str">
        <f>IF(ISBLANK('Data Analysis (Client Schedule)'!E86),"",'Data Analysis (Client Schedule)'!E86)</f>
        <v/>
      </c>
      <c r="E98" s="127" t="str">
        <f>IF(ISBLANK('Data Analysis (Client Schedule)'!F86),"",'Data Analysis (Client Schedule)'!F86)</f>
        <v/>
      </c>
      <c r="F98" s="127" t="str">
        <f>IF(ISBLANK('Data Analysis (Client Schedule)'!G86),"",'Data Analysis (Client Schedule)'!G86)</f>
        <v/>
      </c>
      <c r="G98" s="246" t="str">
        <f>IF(ISBLANK('Data Analysis (Client Schedule)'!H86),"",'Data Analysis (Client Schedule)'!H86)</f>
        <v/>
      </c>
      <c r="H98" s="246" t="str">
        <f>IF(ISBLANK('Data Analysis (Client Schedule)'!I86),"",'Data Analysis (Client Schedule)'!I86)</f>
        <v/>
      </c>
      <c r="I98" s="40">
        <f t="shared" si="123"/>
        <v>0</v>
      </c>
      <c r="J98" s="247" t="str">
        <f>IF(ISBLANK('Data Analysis (Client Schedule)'!K86),"",'Data Analysis (Client Schedule)'!K86)</f>
        <v/>
      </c>
      <c r="K98" s="247" t="str">
        <f>IF(ISBLANK('Data Analysis (Client Schedule)'!L86),"",'Data Analysis (Client Schedule)'!L86)</f>
        <v/>
      </c>
      <c r="L98" s="45" t="str">
        <f t="shared" si="124"/>
        <v/>
      </c>
      <c r="M98" s="30">
        <f t="shared" si="101"/>
        <v>0</v>
      </c>
      <c r="N98" s="31" t="str">
        <f t="shared" si="102"/>
        <v/>
      </c>
      <c r="O98" t="s">
        <v>40</v>
      </c>
      <c r="R98" s="145">
        <f t="shared" ca="1" si="103"/>
        <v>5.5E-2</v>
      </c>
      <c r="S98" s="30">
        <v>1.25</v>
      </c>
      <c r="T98" s="146">
        <f t="shared" ca="1" si="104"/>
        <v>0</v>
      </c>
      <c r="V98" s="33">
        <f t="shared" si="105"/>
        <v>0</v>
      </c>
      <c r="W98" s="33">
        <f t="shared" si="106"/>
        <v>0</v>
      </c>
      <c r="X98" s="33">
        <f t="shared" si="100"/>
        <v>0</v>
      </c>
      <c r="Y98" s="33">
        <f t="shared" si="100"/>
        <v>0</v>
      </c>
      <c r="Z98" s="33">
        <f t="shared" si="100"/>
        <v>0</v>
      </c>
      <c r="AA98" s="124"/>
      <c r="AB98" s="41">
        <f t="shared" ca="1" si="107"/>
        <v>0</v>
      </c>
      <c r="AC98" s="42">
        <f t="shared" ca="1" si="108"/>
        <v>0</v>
      </c>
      <c r="AD98" s="43">
        <f t="shared" ca="1" si="109"/>
        <v>0</v>
      </c>
      <c r="AE98" s="43">
        <f t="shared" ca="1" si="110"/>
        <v>0</v>
      </c>
      <c r="AF98" s="43">
        <f t="shared" ca="1" si="111"/>
        <v>0</v>
      </c>
      <c r="AG98" s="44">
        <f t="shared" ca="1" si="112"/>
        <v>0</v>
      </c>
      <c r="AJ98" s="38">
        <f t="shared" si="117"/>
        <v>0</v>
      </c>
      <c r="AK98" s="30">
        <v>1.25</v>
      </c>
      <c r="AL98" s="32">
        <f t="shared" si="113"/>
        <v>0</v>
      </c>
      <c r="AN98" s="34">
        <f t="shared" si="114"/>
        <v>0</v>
      </c>
      <c r="AO98" s="35">
        <f t="shared" ca="1" si="95"/>
        <v>0</v>
      </c>
      <c r="AP98" s="35">
        <f t="shared" ca="1" si="96"/>
        <v>0</v>
      </c>
      <c r="AQ98" s="35">
        <f t="shared" ca="1" si="97"/>
        <v>0</v>
      </c>
      <c r="AR98" s="35">
        <f t="shared" ca="1" si="98"/>
        <v>0</v>
      </c>
      <c r="AS98" s="35">
        <f t="shared" ca="1" si="99"/>
        <v>0</v>
      </c>
      <c r="AX98" s="14">
        <f t="shared" si="118"/>
        <v>6.0000000000000001E-3</v>
      </c>
      <c r="AY98" s="14">
        <f t="shared" si="119"/>
        <v>1.4999999999999999E-2</v>
      </c>
      <c r="AZ98" s="14">
        <f t="shared" si="120"/>
        <v>5.5E-2</v>
      </c>
      <c r="BA98" s="14">
        <f t="shared" si="115"/>
        <v>0</v>
      </c>
      <c r="BE98" t="str">
        <f t="shared" si="116"/>
        <v>N/A</v>
      </c>
      <c r="BF98" s="14">
        <f t="shared" si="121"/>
        <v>0</v>
      </c>
      <c r="BG98" s="14">
        <f t="shared" si="122"/>
        <v>0</v>
      </c>
    </row>
    <row r="99" spans="2:59" ht="14.7" outlineLevel="1" thickBot="1">
      <c r="B99" s="29">
        <v>78</v>
      </c>
      <c r="C99" s="136" t="str">
        <f>IF(ISBLANK('Data Analysis (Client Schedule)'!C87),"",'Data Analysis (Client Schedule)'!C87)</f>
        <v/>
      </c>
      <c r="D99" s="126" t="str">
        <f>IF(ISBLANK('Data Analysis (Client Schedule)'!E87),"",'Data Analysis (Client Schedule)'!E87)</f>
        <v/>
      </c>
      <c r="E99" s="127" t="str">
        <f>IF(ISBLANK('Data Analysis (Client Schedule)'!F87),"",'Data Analysis (Client Schedule)'!F87)</f>
        <v/>
      </c>
      <c r="F99" s="127" t="str">
        <f>IF(ISBLANK('Data Analysis (Client Schedule)'!G87),"",'Data Analysis (Client Schedule)'!G87)</f>
        <v/>
      </c>
      <c r="G99" s="246" t="str">
        <f>IF(ISBLANK('Data Analysis (Client Schedule)'!H87),"",'Data Analysis (Client Schedule)'!H87)</f>
        <v/>
      </c>
      <c r="H99" s="246" t="str">
        <f>IF(ISBLANK('Data Analysis (Client Schedule)'!I87),"",'Data Analysis (Client Schedule)'!I87)</f>
        <v/>
      </c>
      <c r="I99" s="40">
        <f t="shared" si="123"/>
        <v>0</v>
      </c>
      <c r="J99" s="247" t="str">
        <f>IF(ISBLANK('Data Analysis (Client Schedule)'!K87),"",'Data Analysis (Client Schedule)'!K87)</f>
        <v/>
      </c>
      <c r="K99" s="247" t="str">
        <f>IF(ISBLANK('Data Analysis (Client Schedule)'!L87),"",'Data Analysis (Client Schedule)'!L87)</f>
        <v/>
      </c>
      <c r="L99" s="45" t="str">
        <f t="shared" si="124"/>
        <v/>
      </c>
      <c r="M99" s="30">
        <f t="shared" si="101"/>
        <v>0</v>
      </c>
      <c r="N99" s="31" t="str">
        <f t="shared" si="102"/>
        <v/>
      </c>
      <c r="O99" t="s">
        <v>40</v>
      </c>
      <c r="R99" s="145">
        <f t="shared" ca="1" si="103"/>
        <v>5.5E-2</v>
      </c>
      <c r="S99" s="30">
        <v>1.25</v>
      </c>
      <c r="T99" s="146">
        <f t="shared" ca="1" si="104"/>
        <v>0</v>
      </c>
      <c r="V99" s="33">
        <f t="shared" si="105"/>
        <v>0</v>
      </c>
      <c r="W99" s="33">
        <f t="shared" si="106"/>
        <v>0</v>
      </c>
      <c r="X99" s="33">
        <f t="shared" si="100"/>
        <v>0</v>
      </c>
      <c r="Y99" s="33">
        <f t="shared" si="100"/>
        <v>0</v>
      </c>
      <c r="Z99" s="33">
        <f t="shared" si="100"/>
        <v>0</v>
      </c>
      <c r="AA99" s="124"/>
      <c r="AB99" s="41">
        <f t="shared" ca="1" si="107"/>
        <v>0</v>
      </c>
      <c r="AC99" s="42">
        <f t="shared" ca="1" si="108"/>
        <v>0</v>
      </c>
      <c r="AD99" s="43">
        <f t="shared" ca="1" si="109"/>
        <v>0</v>
      </c>
      <c r="AE99" s="43">
        <f t="shared" ca="1" si="110"/>
        <v>0</v>
      </c>
      <c r="AF99" s="43">
        <f t="shared" ca="1" si="111"/>
        <v>0</v>
      </c>
      <c r="AG99" s="44">
        <f t="shared" ca="1" si="112"/>
        <v>0</v>
      </c>
      <c r="AJ99" s="38">
        <f t="shared" si="117"/>
        <v>0</v>
      </c>
      <c r="AK99" s="30">
        <v>1.25</v>
      </c>
      <c r="AL99" s="32">
        <f t="shared" si="113"/>
        <v>0</v>
      </c>
      <c r="AN99" s="34">
        <f t="shared" si="114"/>
        <v>0</v>
      </c>
      <c r="AO99" s="35">
        <f t="shared" ref="AO99:AO130" ca="1" si="125">IFERROR(V99/$T99,0)</f>
        <v>0</v>
      </c>
      <c r="AP99" s="35">
        <f t="shared" ref="AP99:AP130" ca="1" si="126">IFERROR(W99/$T99,0)</f>
        <v>0</v>
      </c>
      <c r="AQ99" s="35">
        <f t="shared" ref="AQ99:AQ130" ca="1" si="127">IFERROR(X99/$T99,0)</f>
        <v>0</v>
      </c>
      <c r="AR99" s="35">
        <f t="shared" ref="AR99:AR130" ca="1" si="128">IFERROR(Y99/$T99,0)</f>
        <v>0</v>
      </c>
      <c r="AS99" s="35">
        <f t="shared" ref="AS99:AS130" ca="1" si="129">IFERROR(Z99/$T99,0)</f>
        <v>0</v>
      </c>
      <c r="AX99" s="14">
        <f t="shared" si="118"/>
        <v>6.0000000000000001E-3</v>
      </c>
      <c r="AY99" s="14">
        <f t="shared" si="119"/>
        <v>1.4999999999999999E-2</v>
      </c>
      <c r="AZ99" s="14">
        <f t="shared" si="120"/>
        <v>5.5E-2</v>
      </c>
      <c r="BA99" s="14">
        <f t="shared" si="115"/>
        <v>0</v>
      </c>
      <c r="BE99" t="str">
        <f t="shared" si="116"/>
        <v>N/A</v>
      </c>
      <c r="BF99" s="14">
        <f t="shared" si="121"/>
        <v>0</v>
      </c>
      <c r="BG99" s="14">
        <f t="shared" si="122"/>
        <v>0</v>
      </c>
    </row>
    <row r="100" spans="2:59" ht="14.7" outlineLevel="1" thickBot="1">
      <c r="B100" s="29">
        <v>79</v>
      </c>
      <c r="C100" s="136" t="str">
        <f>IF(ISBLANK('Data Analysis (Client Schedule)'!C88),"",'Data Analysis (Client Schedule)'!C88)</f>
        <v/>
      </c>
      <c r="D100" s="126" t="str">
        <f>IF(ISBLANK('Data Analysis (Client Schedule)'!E88),"",'Data Analysis (Client Schedule)'!E88)</f>
        <v/>
      </c>
      <c r="E100" s="127" t="str">
        <f>IF(ISBLANK('Data Analysis (Client Schedule)'!F88),"",'Data Analysis (Client Schedule)'!F88)</f>
        <v/>
      </c>
      <c r="F100" s="127" t="str">
        <f>IF(ISBLANK('Data Analysis (Client Schedule)'!G88),"",'Data Analysis (Client Schedule)'!G88)</f>
        <v/>
      </c>
      <c r="G100" s="246" t="str">
        <f>IF(ISBLANK('Data Analysis (Client Schedule)'!H88),"",'Data Analysis (Client Schedule)'!H88)</f>
        <v/>
      </c>
      <c r="H100" s="246" t="str">
        <f>IF(ISBLANK('Data Analysis (Client Schedule)'!I88),"",'Data Analysis (Client Schedule)'!I88)</f>
        <v/>
      </c>
      <c r="I100" s="40">
        <f t="shared" si="123"/>
        <v>0</v>
      </c>
      <c r="J100" s="247" t="str">
        <f>IF(ISBLANK('Data Analysis (Client Schedule)'!K88),"",'Data Analysis (Client Schedule)'!K88)</f>
        <v/>
      </c>
      <c r="K100" s="247" t="str">
        <f>IF(ISBLANK('Data Analysis (Client Schedule)'!L88),"",'Data Analysis (Client Schedule)'!L88)</f>
        <v/>
      </c>
      <c r="L100" s="45" t="str">
        <f t="shared" si="124"/>
        <v/>
      </c>
      <c r="M100" s="30">
        <f t="shared" si="101"/>
        <v>0</v>
      </c>
      <c r="N100" s="31" t="str">
        <f t="shared" si="102"/>
        <v/>
      </c>
      <c r="O100" t="s">
        <v>40</v>
      </c>
      <c r="R100" s="145">
        <f t="shared" ca="1" si="103"/>
        <v>5.5E-2</v>
      </c>
      <c r="S100" s="30">
        <v>1.25</v>
      </c>
      <c r="T100" s="146">
        <f t="shared" ca="1" si="104"/>
        <v>0</v>
      </c>
      <c r="V100" s="33">
        <f t="shared" si="105"/>
        <v>0</v>
      </c>
      <c r="W100" s="33">
        <f t="shared" si="106"/>
        <v>0</v>
      </c>
      <c r="X100" s="33">
        <f t="shared" si="100"/>
        <v>0</v>
      </c>
      <c r="Y100" s="33">
        <f t="shared" si="100"/>
        <v>0</v>
      </c>
      <c r="Z100" s="33">
        <f t="shared" si="100"/>
        <v>0</v>
      </c>
      <c r="AA100" s="124"/>
      <c r="AB100" s="41">
        <f t="shared" ca="1" si="107"/>
        <v>0</v>
      </c>
      <c r="AC100" s="42">
        <f t="shared" ca="1" si="108"/>
        <v>0</v>
      </c>
      <c r="AD100" s="43">
        <f t="shared" ca="1" si="109"/>
        <v>0</v>
      </c>
      <c r="AE100" s="43">
        <f t="shared" ca="1" si="110"/>
        <v>0</v>
      </c>
      <c r="AF100" s="43">
        <f t="shared" ca="1" si="111"/>
        <v>0</v>
      </c>
      <c r="AG100" s="44">
        <f t="shared" ca="1" si="112"/>
        <v>0</v>
      </c>
      <c r="AJ100" s="38">
        <f t="shared" si="117"/>
        <v>0</v>
      </c>
      <c r="AK100" s="30">
        <v>1.25</v>
      </c>
      <c r="AL100" s="32">
        <f t="shared" si="113"/>
        <v>0</v>
      </c>
      <c r="AN100" s="34">
        <f t="shared" si="114"/>
        <v>0</v>
      </c>
      <c r="AO100" s="35">
        <f t="shared" ca="1" si="125"/>
        <v>0</v>
      </c>
      <c r="AP100" s="35">
        <f t="shared" ca="1" si="126"/>
        <v>0</v>
      </c>
      <c r="AQ100" s="35">
        <f t="shared" ca="1" si="127"/>
        <v>0</v>
      </c>
      <c r="AR100" s="35">
        <f t="shared" ca="1" si="128"/>
        <v>0</v>
      </c>
      <c r="AS100" s="35">
        <f t="shared" ca="1" si="129"/>
        <v>0</v>
      </c>
      <c r="AX100" s="14">
        <f t="shared" si="118"/>
        <v>6.0000000000000001E-3</v>
      </c>
      <c r="AY100" s="14">
        <f t="shared" si="119"/>
        <v>1.4999999999999999E-2</v>
      </c>
      <c r="AZ100" s="14">
        <f t="shared" si="120"/>
        <v>5.5E-2</v>
      </c>
      <c r="BA100" s="14">
        <f t="shared" si="115"/>
        <v>0</v>
      </c>
      <c r="BE100" t="str">
        <f t="shared" si="116"/>
        <v>N/A</v>
      </c>
      <c r="BF100" s="14">
        <f t="shared" si="121"/>
        <v>0</v>
      </c>
      <c r="BG100" s="14">
        <f t="shared" si="122"/>
        <v>0</v>
      </c>
    </row>
    <row r="101" spans="2:59" ht="14.7" outlineLevel="1" thickBot="1">
      <c r="B101" s="29">
        <v>80</v>
      </c>
      <c r="C101" s="136" t="str">
        <f>IF(ISBLANK('Data Analysis (Client Schedule)'!C89),"",'Data Analysis (Client Schedule)'!C89)</f>
        <v/>
      </c>
      <c r="D101" s="126" t="str">
        <f>IF(ISBLANK('Data Analysis (Client Schedule)'!E89),"",'Data Analysis (Client Schedule)'!E89)</f>
        <v/>
      </c>
      <c r="E101" s="127" t="str">
        <f>IF(ISBLANK('Data Analysis (Client Schedule)'!F89),"",'Data Analysis (Client Schedule)'!F89)</f>
        <v/>
      </c>
      <c r="F101" s="127" t="str">
        <f>IF(ISBLANK('Data Analysis (Client Schedule)'!G89),"",'Data Analysis (Client Schedule)'!G89)</f>
        <v/>
      </c>
      <c r="G101" s="246" t="str">
        <f>IF(ISBLANK('Data Analysis (Client Schedule)'!H89),"",'Data Analysis (Client Schedule)'!H89)</f>
        <v/>
      </c>
      <c r="H101" s="246" t="str">
        <f>IF(ISBLANK('Data Analysis (Client Schedule)'!I89),"",'Data Analysis (Client Schedule)'!I89)</f>
        <v/>
      </c>
      <c r="I101" s="40">
        <f t="shared" si="123"/>
        <v>0</v>
      </c>
      <c r="J101" s="247" t="str">
        <f>IF(ISBLANK('Data Analysis (Client Schedule)'!K89),"",'Data Analysis (Client Schedule)'!K89)</f>
        <v/>
      </c>
      <c r="K101" s="247" t="str">
        <f>IF(ISBLANK('Data Analysis (Client Schedule)'!L89),"",'Data Analysis (Client Schedule)'!L89)</f>
        <v/>
      </c>
      <c r="L101" s="45" t="str">
        <f t="shared" si="124"/>
        <v/>
      </c>
      <c r="M101" s="30">
        <f t="shared" si="101"/>
        <v>0</v>
      </c>
      <c r="N101" s="31" t="str">
        <f t="shared" si="102"/>
        <v/>
      </c>
      <c r="O101" t="s">
        <v>40</v>
      </c>
      <c r="R101" s="145">
        <f t="shared" ca="1" si="103"/>
        <v>5.5E-2</v>
      </c>
      <c r="S101" s="30">
        <v>1.25</v>
      </c>
      <c r="T101" s="146">
        <f t="shared" ca="1" si="104"/>
        <v>0</v>
      </c>
      <c r="V101" s="33">
        <f t="shared" si="105"/>
        <v>0</v>
      </c>
      <c r="W101" s="33">
        <f t="shared" si="106"/>
        <v>0</v>
      </c>
      <c r="X101" s="33">
        <f t="shared" si="100"/>
        <v>0</v>
      </c>
      <c r="Y101" s="33">
        <f t="shared" si="100"/>
        <v>0</v>
      </c>
      <c r="Z101" s="33">
        <f t="shared" si="100"/>
        <v>0</v>
      </c>
      <c r="AA101" s="124"/>
      <c r="AB101" s="41">
        <f t="shared" ca="1" si="107"/>
        <v>0</v>
      </c>
      <c r="AC101" s="42">
        <f t="shared" ca="1" si="108"/>
        <v>0</v>
      </c>
      <c r="AD101" s="43">
        <f t="shared" ca="1" si="109"/>
        <v>0</v>
      </c>
      <c r="AE101" s="43">
        <f t="shared" ca="1" si="110"/>
        <v>0</v>
      </c>
      <c r="AF101" s="43">
        <f t="shared" ca="1" si="111"/>
        <v>0</v>
      </c>
      <c r="AG101" s="44">
        <f t="shared" ca="1" si="112"/>
        <v>0</v>
      </c>
      <c r="AJ101" s="38">
        <f t="shared" si="117"/>
        <v>0</v>
      </c>
      <c r="AK101" s="30">
        <v>1.25</v>
      </c>
      <c r="AL101" s="32">
        <f t="shared" si="113"/>
        <v>0</v>
      </c>
      <c r="AN101" s="34">
        <f t="shared" si="114"/>
        <v>0</v>
      </c>
      <c r="AO101" s="35">
        <f t="shared" ca="1" si="125"/>
        <v>0</v>
      </c>
      <c r="AP101" s="35">
        <f t="shared" ca="1" si="126"/>
        <v>0</v>
      </c>
      <c r="AQ101" s="35">
        <f t="shared" ca="1" si="127"/>
        <v>0</v>
      </c>
      <c r="AR101" s="35">
        <f t="shared" ca="1" si="128"/>
        <v>0</v>
      </c>
      <c r="AS101" s="35">
        <f t="shared" ca="1" si="129"/>
        <v>0</v>
      </c>
      <c r="AX101" s="14">
        <f t="shared" si="118"/>
        <v>6.0000000000000001E-3</v>
      </c>
      <c r="AY101" s="14">
        <f t="shared" si="119"/>
        <v>1.4999999999999999E-2</v>
      </c>
      <c r="AZ101" s="14">
        <f t="shared" si="120"/>
        <v>5.5E-2</v>
      </c>
      <c r="BA101" s="14">
        <f t="shared" si="115"/>
        <v>0</v>
      </c>
      <c r="BE101" t="str">
        <f t="shared" si="116"/>
        <v>N/A</v>
      </c>
      <c r="BF101" s="14">
        <f t="shared" si="121"/>
        <v>0</v>
      </c>
      <c r="BG101" s="14">
        <f t="shared" si="122"/>
        <v>0</v>
      </c>
    </row>
    <row r="102" spans="2:59" ht="14.7" outlineLevel="1" thickBot="1">
      <c r="B102" s="29">
        <v>81</v>
      </c>
      <c r="C102" s="136" t="str">
        <f>IF(ISBLANK('Data Analysis (Client Schedule)'!C90),"",'Data Analysis (Client Schedule)'!C90)</f>
        <v/>
      </c>
      <c r="D102" s="126" t="str">
        <f>IF(ISBLANK('Data Analysis (Client Schedule)'!E90),"",'Data Analysis (Client Schedule)'!E90)</f>
        <v/>
      </c>
      <c r="E102" s="127" t="str">
        <f>IF(ISBLANK('Data Analysis (Client Schedule)'!F90),"",'Data Analysis (Client Schedule)'!F90)</f>
        <v/>
      </c>
      <c r="F102" s="127" t="str">
        <f>IF(ISBLANK('Data Analysis (Client Schedule)'!G90),"",'Data Analysis (Client Schedule)'!G90)</f>
        <v/>
      </c>
      <c r="G102" s="246" t="str">
        <f>IF(ISBLANK('Data Analysis (Client Schedule)'!H90),"",'Data Analysis (Client Schedule)'!H90)</f>
        <v/>
      </c>
      <c r="H102" s="246" t="str">
        <f>IF(ISBLANK('Data Analysis (Client Schedule)'!I90),"",'Data Analysis (Client Schedule)'!I90)</f>
        <v/>
      </c>
      <c r="I102" s="40">
        <f t="shared" si="123"/>
        <v>0</v>
      </c>
      <c r="J102" s="247" t="str">
        <f>IF(ISBLANK('Data Analysis (Client Schedule)'!K90),"",'Data Analysis (Client Schedule)'!K90)</f>
        <v/>
      </c>
      <c r="K102" s="247" t="str">
        <f>IF(ISBLANK('Data Analysis (Client Schedule)'!L90),"",'Data Analysis (Client Schedule)'!L90)</f>
        <v/>
      </c>
      <c r="L102" s="45" t="str">
        <f t="shared" si="124"/>
        <v/>
      </c>
      <c r="M102" s="30">
        <f t="shared" si="101"/>
        <v>0</v>
      </c>
      <c r="N102" s="31" t="str">
        <f t="shared" si="102"/>
        <v/>
      </c>
      <c r="O102" t="s">
        <v>40</v>
      </c>
      <c r="R102" s="145">
        <f t="shared" ca="1" si="103"/>
        <v>5.5E-2</v>
      </c>
      <c r="S102" s="30">
        <v>1.25</v>
      </c>
      <c r="T102" s="146">
        <f t="shared" ca="1" si="104"/>
        <v>0</v>
      </c>
      <c r="V102" s="33">
        <f t="shared" si="105"/>
        <v>0</v>
      </c>
      <c r="W102" s="33">
        <f t="shared" si="106"/>
        <v>0</v>
      </c>
      <c r="X102" s="33">
        <f t="shared" ref="X102:Z121" si="130">W102+(W102*$C$214)</f>
        <v>0</v>
      </c>
      <c r="Y102" s="33">
        <f t="shared" si="130"/>
        <v>0</v>
      </c>
      <c r="Z102" s="33">
        <f t="shared" si="130"/>
        <v>0</v>
      </c>
      <c r="AA102" s="124"/>
      <c r="AB102" s="41">
        <f t="shared" ca="1" si="107"/>
        <v>0</v>
      </c>
      <c r="AC102" s="42">
        <f t="shared" ca="1" si="108"/>
        <v>0</v>
      </c>
      <c r="AD102" s="43">
        <f t="shared" ca="1" si="109"/>
        <v>0</v>
      </c>
      <c r="AE102" s="43">
        <f t="shared" ca="1" si="110"/>
        <v>0</v>
      </c>
      <c r="AF102" s="43">
        <f t="shared" ca="1" si="111"/>
        <v>0</v>
      </c>
      <c r="AG102" s="44">
        <f t="shared" ca="1" si="112"/>
        <v>0</v>
      </c>
      <c r="AJ102" s="38">
        <f t="shared" si="117"/>
        <v>0</v>
      </c>
      <c r="AK102" s="30">
        <v>1.25</v>
      </c>
      <c r="AL102" s="32">
        <f t="shared" si="113"/>
        <v>0</v>
      </c>
      <c r="AN102" s="34">
        <f t="shared" si="114"/>
        <v>0</v>
      </c>
      <c r="AO102" s="35">
        <f t="shared" ca="1" si="125"/>
        <v>0</v>
      </c>
      <c r="AP102" s="35">
        <f t="shared" ca="1" si="126"/>
        <v>0</v>
      </c>
      <c r="AQ102" s="35">
        <f t="shared" ca="1" si="127"/>
        <v>0</v>
      </c>
      <c r="AR102" s="35">
        <f t="shared" ca="1" si="128"/>
        <v>0</v>
      </c>
      <c r="AS102" s="35">
        <f t="shared" ca="1" si="129"/>
        <v>0</v>
      </c>
      <c r="AX102" s="14">
        <f t="shared" si="118"/>
        <v>6.0000000000000001E-3</v>
      </c>
      <c r="AY102" s="14">
        <f t="shared" si="119"/>
        <v>1.4999999999999999E-2</v>
      </c>
      <c r="AZ102" s="14">
        <f t="shared" si="120"/>
        <v>5.5E-2</v>
      </c>
      <c r="BA102" s="14">
        <f t="shared" si="115"/>
        <v>0</v>
      </c>
      <c r="BE102" t="str">
        <f t="shared" si="116"/>
        <v>N/A</v>
      </c>
      <c r="BF102" s="14">
        <f t="shared" si="121"/>
        <v>0</v>
      </c>
      <c r="BG102" s="14">
        <f t="shared" si="122"/>
        <v>0</v>
      </c>
    </row>
    <row r="103" spans="2:59" ht="14.7" outlineLevel="1" thickBot="1">
      <c r="B103" s="29">
        <v>82</v>
      </c>
      <c r="C103" s="136" t="str">
        <f>IF(ISBLANK('Data Analysis (Client Schedule)'!C91),"",'Data Analysis (Client Schedule)'!C91)</f>
        <v/>
      </c>
      <c r="D103" s="126" t="str">
        <f>IF(ISBLANK('Data Analysis (Client Schedule)'!E91),"",'Data Analysis (Client Schedule)'!E91)</f>
        <v/>
      </c>
      <c r="E103" s="127" t="str">
        <f>IF(ISBLANK('Data Analysis (Client Schedule)'!F91),"",'Data Analysis (Client Schedule)'!F91)</f>
        <v/>
      </c>
      <c r="F103" s="127" t="str">
        <f>IF(ISBLANK('Data Analysis (Client Schedule)'!G91),"",'Data Analysis (Client Schedule)'!G91)</f>
        <v/>
      </c>
      <c r="G103" s="246" t="str">
        <f>IF(ISBLANK('Data Analysis (Client Schedule)'!H91),"",'Data Analysis (Client Schedule)'!H91)</f>
        <v/>
      </c>
      <c r="H103" s="246" t="str">
        <f>IF(ISBLANK('Data Analysis (Client Schedule)'!I91),"",'Data Analysis (Client Schedule)'!I91)</f>
        <v/>
      </c>
      <c r="I103" s="40">
        <f t="shared" si="123"/>
        <v>0</v>
      </c>
      <c r="J103" s="247" t="str">
        <f>IF(ISBLANK('Data Analysis (Client Schedule)'!K91),"",'Data Analysis (Client Schedule)'!K91)</f>
        <v/>
      </c>
      <c r="K103" s="247" t="str">
        <f>IF(ISBLANK('Data Analysis (Client Schedule)'!L91),"",'Data Analysis (Client Schedule)'!L91)</f>
        <v/>
      </c>
      <c r="L103" s="45" t="str">
        <f t="shared" si="124"/>
        <v/>
      </c>
      <c r="M103" s="30">
        <f t="shared" si="101"/>
        <v>0</v>
      </c>
      <c r="N103" s="31" t="str">
        <f t="shared" si="102"/>
        <v/>
      </c>
      <c r="O103" t="s">
        <v>40</v>
      </c>
      <c r="R103" s="145">
        <f t="shared" ca="1" si="103"/>
        <v>5.5E-2</v>
      </c>
      <c r="S103" s="30">
        <v>1.25</v>
      </c>
      <c r="T103" s="146">
        <f t="shared" ca="1" si="104"/>
        <v>0</v>
      </c>
      <c r="V103" s="33">
        <f t="shared" si="105"/>
        <v>0</v>
      </c>
      <c r="W103" s="33">
        <f t="shared" si="106"/>
        <v>0</v>
      </c>
      <c r="X103" s="33">
        <f t="shared" si="130"/>
        <v>0</v>
      </c>
      <c r="Y103" s="33">
        <f t="shared" si="130"/>
        <v>0</v>
      </c>
      <c r="Z103" s="33">
        <f t="shared" si="130"/>
        <v>0</v>
      </c>
      <c r="AA103" s="124"/>
      <c r="AB103" s="41">
        <f t="shared" ca="1" si="107"/>
        <v>0</v>
      </c>
      <c r="AC103" s="42">
        <f t="shared" ca="1" si="108"/>
        <v>0</v>
      </c>
      <c r="AD103" s="43">
        <f t="shared" ca="1" si="109"/>
        <v>0</v>
      </c>
      <c r="AE103" s="43">
        <f t="shared" ca="1" si="110"/>
        <v>0</v>
      </c>
      <c r="AF103" s="43">
        <f t="shared" ca="1" si="111"/>
        <v>0</v>
      </c>
      <c r="AG103" s="44">
        <f t="shared" ca="1" si="112"/>
        <v>0</v>
      </c>
      <c r="AJ103" s="38">
        <f t="shared" si="117"/>
        <v>0</v>
      </c>
      <c r="AK103" s="30">
        <v>1.25</v>
      </c>
      <c r="AL103" s="32">
        <f t="shared" si="113"/>
        <v>0</v>
      </c>
      <c r="AN103" s="34">
        <f t="shared" si="114"/>
        <v>0</v>
      </c>
      <c r="AO103" s="35">
        <f t="shared" ca="1" si="125"/>
        <v>0</v>
      </c>
      <c r="AP103" s="35">
        <f t="shared" ca="1" si="126"/>
        <v>0</v>
      </c>
      <c r="AQ103" s="35">
        <f t="shared" ca="1" si="127"/>
        <v>0</v>
      </c>
      <c r="AR103" s="35">
        <f t="shared" ca="1" si="128"/>
        <v>0</v>
      </c>
      <c r="AS103" s="35">
        <f t="shared" ca="1" si="129"/>
        <v>0</v>
      </c>
      <c r="AX103" s="14">
        <f t="shared" si="118"/>
        <v>6.0000000000000001E-3</v>
      </c>
      <c r="AY103" s="14">
        <f t="shared" si="119"/>
        <v>1.4999999999999999E-2</v>
      </c>
      <c r="AZ103" s="14">
        <f t="shared" si="120"/>
        <v>5.5E-2</v>
      </c>
      <c r="BA103" s="14">
        <f t="shared" si="115"/>
        <v>0</v>
      </c>
      <c r="BE103" t="str">
        <f t="shared" si="116"/>
        <v>N/A</v>
      </c>
      <c r="BF103" s="14">
        <f t="shared" si="121"/>
        <v>0</v>
      </c>
      <c r="BG103" s="14">
        <f t="shared" si="122"/>
        <v>0</v>
      </c>
    </row>
    <row r="104" spans="2:59" ht="14.7" outlineLevel="1" thickBot="1">
      <c r="B104" s="29">
        <v>83</v>
      </c>
      <c r="C104" s="136" t="str">
        <f>IF(ISBLANK('Data Analysis (Client Schedule)'!C92),"",'Data Analysis (Client Schedule)'!C92)</f>
        <v/>
      </c>
      <c r="D104" s="126" t="str">
        <f>IF(ISBLANK('Data Analysis (Client Schedule)'!E92),"",'Data Analysis (Client Schedule)'!E92)</f>
        <v/>
      </c>
      <c r="E104" s="127" t="str">
        <f>IF(ISBLANK('Data Analysis (Client Schedule)'!F92),"",'Data Analysis (Client Schedule)'!F92)</f>
        <v/>
      </c>
      <c r="F104" s="127" t="str">
        <f>IF(ISBLANK('Data Analysis (Client Schedule)'!G92),"",'Data Analysis (Client Schedule)'!G92)</f>
        <v/>
      </c>
      <c r="G104" s="246" t="str">
        <f>IF(ISBLANK('Data Analysis (Client Schedule)'!H92),"",'Data Analysis (Client Schedule)'!H92)</f>
        <v/>
      </c>
      <c r="H104" s="246" t="str">
        <f>IF(ISBLANK('Data Analysis (Client Schedule)'!I92),"",'Data Analysis (Client Schedule)'!I92)</f>
        <v/>
      </c>
      <c r="I104" s="40">
        <f t="shared" si="123"/>
        <v>0</v>
      </c>
      <c r="J104" s="247" t="str">
        <f>IF(ISBLANK('Data Analysis (Client Schedule)'!K92),"",'Data Analysis (Client Schedule)'!K92)</f>
        <v/>
      </c>
      <c r="K104" s="247" t="str">
        <f>IF(ISBLANK('Data Analysis (Client Schedule)'!L92),"",'Data Analysis (Client Schedule)'!L92)</f>
        <v/>
      </c>
      <c r="L104" s="45" t="str">
        <f t="shared" si="124"/>
        <v/>
      </c>
      <c r="M104" s="30">
        <f t="shared" si="101"/>
        <v>0</v>
      </c>
      <c r="N104" s="31" t="str">
        <f t="shared" si="102"/>
        <v/>
      </c>
      <c r="O104" t="s">
        <v>40</v>
      </c>
      <c r="R104" s="145">
        <f t="shared" ca="1" si="103"/>
        <v>5.5E-2</v>
      </c>
      <c r="S104" s="30">
        <v>1.25</v>
      </c>
      <c r="T104" s="146">
        <f t="shared" ca="1" si="104"/>
        <v>0</v>
      </c>
      <c r="V104" s="33">
        <f t="shared" si="105"/>
        <v>0</v>
      </c>
      <c r="W104" s="33">
        <f t="shared" si="106"/>
        <v>0</v>
      </c>
      <c r="X104" s="33">
        <f t="shared" si="130"/>
        <v>0</v>
      </c>
      <c r="Y104" s="33">
        <f t="shared" si="130"/>
        <v>0</v>
      </c>
      <c r="Z104" s="33">
        <f t="shared" si="130"/>
        <v>0</v>
      </c>
      <c r="AA104" s="124"/>
      <c r="AB104" s="41">
        <f t="shared" ca="1" si="107"/>
        <v>0</v>
      </c>
      <c r="AC104" s="42">
        <f t="shared" ca="1" si="108"/>
        <v>0</v>
      </c>
      <c r="AD104" s="43">
        <f t="shared" ca="1" si="109"/>
        <v>0</v>
      </c>
      <c r="AE104" s="43">
        <f t="shared" ca="1" si="110"/>
        <v>0</v>
      </c>
      <c r="AF104" s="43">
        <f t="shared" ca="1" si="111"/>
        <v>0</v>
      </c>
      <c r="AG104" s="44">
        <f t="shared" ca="1" si="112"/>
        <v>0</v>
      </c>
      <c r="AJ104" s="38">
        <f t="shared" si="117"/>
        <v>0</v>
      </c>
      <c r="AK104" s="30">
        <v>1.25</v>
      </c>
      <c r="AL104" s="32">
        <f t="shared" si="113"/>
        <v>0</v>
      </c>
      <c r="AN104" s="34">
        <f t="shared" si="114"/>
        <v>0</v>
      </c>
      <c r="AO104" s="35">
        <f t="shared" ca="1" si="125"/>
        <v>0</v>
      </c>
      <c r="AP104" s="35">
        <f t="shared" ca="1" si="126"/>
        <v>0</v>
      </c>
      <c r="AQ104" s="35">
        <f t="shared" ca="1" si="127"/>
        <v>0</v>
      </c>
      <c r="AR104" s="35">
        <f t="shared" ca="1" si="128"/>
        <v>0</v>
      </c>
      <c r="AS104" s="35">
        <f t="shared" ca="1" si="129"/>
        <v>0</v>
      </c>
      <c r="AX104" s="14">
        <f t="shared" si="118"/>
        <v>6.0000000000000001E-3</v>
      </c>
      <c r="AY104" s="14">
        <f t="shared" si="119"/>
        <v>1.4999999999999999E-2</v>
      </c>
      <c r="AZ104" s="14">
        <f t="shared" si="120"/>
        <v>5.5E-2</v>
      </c>
      <c r="BA104" s="14">
        <f t="shared" si="115"/>
        <v>0</v>
      </c>
      <c r="BE104" t="str">
        <f t="shared" si="116"/>
        <v>N/A</v>
      </c>
      <c r="BF104" s="14">
        <f t="shared" si="121"/>
        <v>0</v>
      </c>
      <c r="BG104" s="14">
        <f t="shared" si="122"/>
        <v>0</v>
      </c>
    </row>
    <row r="105" spans="2:59" ht="14.7" outlineLevel="1" thickBot="1">
      <c r="B105" s="29">
        <v>84</v>
      </c>
      <c r="C105" s="136" t="str">
        <f>IF(ISBLANK('Data Analysis (Client Schedule)'!C93),"",'Data Analysis (Client Schedule)'!C93)</f>
        <v/>
      </c>
      <c r="D105" s="126" t="str">
        <f>IF(ISBLANK('Data Analysis (Client Schedule)'!E93),"",'Data Analysis (Client Schedule)'!E93)</f>
        <v/>
      </c>
      <c r="E105" s="127" t="str">
        <f>IF(ISBLANK('Data Analysis (Client Schedule)'!F93),"",'Data Analysis (Client Schedule)'!F93)</f>
        <v/>
      </c>
      <c r="F105" s="127" t="str">
        <f>IF(ISBLANK('Data Analysis (Client Schedule)'!G93),"",'Data Analysis (Client Schedule)'!G93)</f>
        <v/>
      </c>
      <c r="G105" s="246" t="str">
        <f>IF(ISBLANK('Data Analysis (Client Schedule)'!H93),"",'Data Analysis (Client Schedule)'!H93)</f>
        <v/>
      </c>
      <c r="H105" s="246" t="str">
        <f>IF(ISBLANK('Data Analysis (Client Schedule)'!I93),"",'Data Analysis (Client Schedule)'!I93)</f>
        <v/>
      </c>
      <c r="I105" s="40">
        <f t="shared" si="123"/>
        <v>0</v>
      </c>
      <c r="J105" s="247" t="str">
        <f>IF(ISBLANK('Data Analysis (Client Schedule)'!K93),"",'Data Analysis (Client Schedule)'!K93)</f>
        <v/>
      </c>
      <c r="K105" s="247" t="str">
        <f>IF(ISBLANK('Data Analysis (Client Schedule)'!L93),"",'Data Analysis (Client Schedule)'!L93)</f>
        <v/>
      </c>
      <c r="L105" s="45" t="str">
        <f t="shared" si="124"/>
        <v/>
      </c>
      <c r="M105" s="30">
        <f t="shared" si="101"/>
        <v>0</v>
      </c>
      <c r="N105" s="31" t="str">
        <f t="shared" si="102"/>
        <v/>
      </c>
      <c r="O105" t="s">
        <v>40</v>
      </c>
      <c r="R105" s="145">
        <f t="shared" ca="1" si="103"/>
        <v>5.5E-2</v>
      </c>
      <c r="S105" s="30">
        <v>1.25</v>
      </c>
      <c r="T105" s="146">
        <f t="shared" ca="1" si="104"/>
        <v>0</v>
      </c>
      <c r="V105" s="33">
        <f t="shared" si="105"/>
        <v>0</v>
      </c>
      <c r="W105" s="33">
        <f t="shared" si="106"/>
        <v>0</v>
      </c>
      <c r="X105" s="33">
        <f t="shared" si="130"/>
        <v>0</v>
      </c>
      <c r="Y105" s="33">
        <f t="shared" si="130"/>
        <v>0</v>
      </c>
      <c r="Z105" s="33">
        <f t="shared" si="130"/>
        <v>0</v>
      </c>
      <c r="AA105" s="124"/>
      <c r="AB105" s="41">
        <f t="shared" ca="1" si="107"/>
        <v>0</v>
      </c>
      <c r="AC105" s="42">
        <f t="shared" ca="1" si="108"/>
        <v>0</v>
      </c>
      <c r="AD105" s="43">
        <f t="shared" ca="1" si="109"/>
        <v>0</v>
      </c>
      <c r="AE105" s="43">
        <f t="shared" ca="1" si="110"/>
        <v>0</v>
      </c>
      <c r="AF105" s="43">
        <f t="shared" ca="1" si="111"/>
        <v>0</v>
      </c>
      <c r="AG105" s="44">
        <f t="shared" ca="1" si="112"/>
        <v>0</v>
      </c>
      <c r="AJ105" s="38">
        <f t="shared" si="117"/>
        <v>0</v>
      </c>
      <c r="AK105" s="30">
        <v>1.25</v>
      </c>
      <c r="AL105" s="32">
        <f t="shared" si="113"/>
        <v>0</v>
      </c>
      <c r="AN105" s="34">
        <f t="shared" si="114"/>
        <v>0</v>
      </c>
      <c r="AO105" s="35">
        <f t="shared" ca="1" si="125"/>
        <v>0</v>
      </c>
      <c r="AP105" s="35">
        <f t="shared" ca="1" si="126"/>
        <v>0</v>
      </c>
      <c r="AQ105" s="35">
        <f t="shared" ca="1" si="127"/>
        <v>0</v>
      </c>
      <c r="AR105" s="35">
        <f t="shared" ca="1" si="128"/>
        <v>0</v>
      </c>
      <c r="AS105" s="35">
        <f t="shared" ca="1" si="129"/>
        <v>0</v>
      </c>
      <c r="AX105" s="14">
        <f t="shared" si="118"/>
        <v>6.0000000000000001E-3</v>
      </c>
      <c r="AY105" s="14">
        <f t="shared" si="119"/>
        <v>1.4999999999999999E-2</v>
      </c>
      <c r="AZ105" s="14">
        <f t="shared" si="120"/>
        <v>5.5E-2</v>
      </c>
      <c r="BA105" s="14">
        <f t="shared" si="115"/>
        <v>0</v>
      </c>
      <c r="BE105" t="str">
        <f t="shared" si="116"/>
        <v>N/A</v>
      </c>
      <c r="BF105" s="14">
        <f t="shared" si="121"/>
        <v>0</v>
      </c>
      <c r="BG105" s="14">
        <f t="shared" si="122"/>
        <v>0</v>
      </c>
    </row>
    <row r="106" spans="2:59" ht="14.7" outlineLevel="1" thickBot="1">
      <c r="B106" s="29">
        <v>85</v>
      </c>
      <c r="C106" s="136" t="str">
        <f>IF(ISBLANK('Data Analysis (Client Schedule)'!C94),"",'Data Analysis (Client Schedule)'!C94)</f>
        <v/>
      </c>
      <c r="D106" s="126" t="str">
        <f>IF(ISBLANK('Data Analysis (Client Schedule)'!E94),"",'Data Analysis (Client Schedule)'!E94)</f>
        <v/>
      </c>
      <c r="E106" s="127" t="str">
        <f>IF(ISBLANK('Data Analysis (Client Schedule)'!F94),"",'Data Analysis (Client Schedule)'!F94)</f>
        <v/>
      </c>
      <c r="F106" s="127" t="str">
        <f>IF(ISBLANK('Data Analysis (Client Schedule)'!G94),"",'Data Analysis (Client Schedule)'!G94)</f>
        <v/>
      </c>
      <c r="G106" s="246" t="str">
        <f>IF(ISBLANK('Data Analysis (Client Schedule)'!H94),"",'Data Analysis (Client Schedule)'!H94)</f>
        <v/>
      </c>
      <c r="H106" s="246" t="str">
        <f>IF(ISBLANK('Data Analysis (Client Schedule)'!I94),"",'Data Analysis (Client Schedule)'!I94)</f>
        <v/>
      </c>
      <c r="I106" s="40">
        <f t="shared" si="123"/>
        <v>0</v>
      </c>
      <c r="J106" s="247" t="str">
        <f>IF(ISBLANK('Data Analysis (Client Schedule)'!K94),"",'Data Analysis (Client Schedule)'!K94)</f>
        <v/>
      </c>
      <c r="K106" s="247" t="str">
        <f>IF(ISBLANK('Data Analysis (Client Schedule)'!L94),"",'Data Analysis (Client Schedule)'!L94)</f>
        <v/>
      </c>
      <c r="L106" s="45" t="str">
        <f t="shared" si="124"/>
        <v/>
      </c>
      <c r="M106" s="30">
        <f t="shared" si="101"/>
        <v>0</v>
      </c>
      <c r="N106" s="31" t="str">
        <f t="shared" si="102"/>
        <v/>
      </c>
      <c r="O106" t="s">
        <v>40</v>
      </c>
      <c r="R106" s="145">
        <f t="shared" ca="1" si="103"/>
        <v>5.5E-2</v>
      </c>
      <c r="S106" s="30">
        <v>1.25</v>
      </c>
      <c r="T106" s="146">
        <f t="shared" ca="1" si="104"/>
        <v>0</v>
      </c>
      <c r="V106" s="33">
        <f t="shared" si="105"/>
        <v>0</v>
      </c>
      <c r="W106" s="33">
        <f t="shared" si="106"/>
        <v>0</v>
      </c>
      <c r="X106" s="33">
        <f t="shared" si="130"/>
        <v>0</v>
      </c>
      <c r="Y106" s="33">
        <f t="shared" si="130"/>
        <v>0</v>
      </c>
      <c r="Z106" s="33">
        <f t="shared" si="130"/>
        <v>0</v>
      </c>
      <c r="AA106" s="124"/>
      <c r="AB106" s="41">
        <f t="shared" ca="1" si="107"/>
        <v>0</v>
      </c>
      <c r="AC106" s="42">
        <f t="shared" ca="1" si="108"/>
        <v>0</v>
      </c>
      <c r="AD106" s="43">
        <f t="shared" ca="1" si="109"/>
        <v>0</v>
      </c>
      <c r="AE106" s="43">
        <f t="shared" ca="1" si="110"/>
        <v>0</v>
      </c>
      <c r="AF106" s="43">
        <f t="shared" ca="1" si="111"/>
        <v>0</v>
      </c>
      <c r="AG106" s="44">
        <f t="shared" ca="1" si="112"/>
        <v>0</v>
      </c>
      <c r="AJ106" s="38">
        <f t="shared" si="117"/>
        <v>0</v>
      </c>
      <c r="AK106" s="30">
        <v>1.25</v>
      </c>
      <c r="AL106" s="32">
        <f t="shared" si="113"/>
        <v>0</v>
      </c>
      <c r="AN106" s="34">
        <f t="shared" si="114"/>
        <v>0</v>
      </c>
      <c r="AO106" s="35">
        <f t="shared" ca="1" si="125"/>
        <v>0</v>
      </c>
      <c r="AP106" s="35">
        <f t="shared" ca="1" si="126"/>
        <v>0</v>
      </c>
      <c r="AQ106" s="35">
        <f t="shared" ca="1" si="127"/>
        <v>0</v>
      </c>
      <c r="AR106" s="35">
        <f t="shared" ca="1" si="128"/>
        <v>0</v>
      </c>
      <c r="AS106" s="35">
        <f t="shared" ca="1" si="129"/>
        <v>0</v>
      </c>
      <c r="AX106" s="14">
        <f t="shared" si="118"/>
        <v>6.0000000000000001E-3</v>
      </c>
      <c r="AY106" s="14">
        <f t="shared" si="119"/>
        <v>1.4999999999999999E-2</v>
      </c>
      <c r="AZ106" s="14">
        <f t="shared" si="120"/>
        <v>5.5E-2</v>
      </c>
      <c r="BA106" s="14">
        <f t="shared" si="115"/>
        <v>0</v>
      </c>
      <c r="BE106" t="str">
        <f t="shared" si="116"/>
        <v>N/A</v>
      </c>
      <c r="BF106" s="14">
        <f t="shared" si="121"/>
        <v>0</v>
      </c>
      <c r="BG106" s="14">
        <f t="shared" si="122"/>
        <v>0</v>
      </c>
    </row>
    <row r="107" spans="2:59" ht="14.7" outlineLevel="1" thickBot="1">
      <c r="B107" s="29">
        <v>86</v>
      </c>
      <c r="C107" s="136" t="str">
        <f>IF(ISBLANK('Data Analysis (Client Schedule)'!C95),"",'Data Analysis (Client Schedule)'!C95)</f>
        <v/>
      </c>
      <c r="D107" s="126" t="str">
        <f>IF(ISBLANK('Data Analysis (Client Schedule)'!E95),"",'Data Analysis (Client Schedule)'!E95)</f>
        <v/>
      </c>
      <c r="E107" s="127" t="str">
        <f>IF(ISBLANK('Data Analysis (Client Schedule)'!F95),"",'Data Analysis (Client Schedule)'!F95)</f>
        <v/>
      </c>
      <c r="F107" s="127" t="str">
        <f>IF(ISBLANK('Data Analysis (Client Schedule)'!G95),"",'Data Analysis (Client Schedule)'!G95)</f>
        <v/>
      </c>
      <c r="G107" s="246" t="str">
        <f>IF(ISBLANK('Data Analysis (Client Schedule)'!H95),"",'Data Analysis (Client Schedule)'!H95)</f>
        <v/>
      </c>
      <c r="H107" s="246" t="str">
        <f>IF(ISBLANK('Data Analysis (Client Schedule)'!I95),"",'Data Analysis (Client Schedule)'!I95)</f>
        <v/>
      </c>
      <c r="I107" s="40">
        <f t="shared" si="123"/>
        <v>0</v>
      </c>
      <c r="J107" s="247" t="str">
        <f>IF(ISBLANK('Data Analysis (Client Schedule)'!K95),"",'Data Analysis (Client Schedule)'!K95)</f>
        <v/>
      </c>
      <c r="K107" s="247" t="str">
        <f>IF(ISBLANK('Data Analysis (Client Schedule)'!L95),"",'Data Analysis (Client Schedule)'!L95)</f>
        <v/>
      </c>
      <c r="L107" s="45" t="str">
        <f t="shared" si="124"/>
        <v/>
      </c>
      <c r="M107" s="30">
        <f t="shared" si="101"/>
        <v>0</v>
      </c>
      <c r="N107" s="31" t="str">
        <f t="shared" si="102"/>
        <v/>
      </c>
      <c r="O107" t="s">
        <v>40</v>
      </c>
      <c r="R107" s="145">
        <f t="shared" ca="1" si="103"/>
        <v>5.5E-2</v>
      </c>
      <c r="S107" s="30">
        <v>1.25</v>
      </c>
      <c r="T107" s="146">
        <f t="shared" ca="1" si="104"/>
        <v>0</v>
      </c>
      <c r="V107" s="33">
        <f t="shared" si="105"/>
        <v>0</v>
      </c>
      <c r="W107" s="33">
        <f t="shared" si="106"/>
        <v>0</v>
      </c>
      <c r="X107" s="33">
        <f t="shared" si="130"/>
        <v>0</v>
      </c>
      <c r="Y107" s="33">
        <f t="shared" si="130"/>
        <v>0</v>
      </c>
      <c r="Z107" s="33">
        <f t="shared" si="130"/>
        <v>0</v>
      </c>
      <c r="AA107" s="124"/>
      <c r="AB107" s="41">
        <f t="shared" ca="1" si="107"/>
        <v>0</v>
      </c>
      <c r="AC107" s="42">
        <f t="shared" ca="1" si="108"/>
        <v>0</v>
      </c>
      <c r="AD107" s="43">
        <f t="shared" ca="1" si="109"/>
        <v>0</v>
      </c>
      <c r="AE107" s="43">
        <f t="shared" ca="1" si="110"/>
        <v>0</v>
      </c>
      <c r="AF107" s="43">
        <f t="shared" ca="1" si="111"/>
        <v>0</v>
      </c>
      <c r="AG107" s="44">
        <f t="shared" ca="1" si="112"/>
        <v>0</v>
      </c>
      <c r="AJ107" s="38">
        <f t="shared" si="117"/>
        <v>0</v>
      </c>
      <c r="AK107" s="30">
        <v>1.25</v>
      </c>
      <c r="AL107" s="32">
        <f t="shared" si="113"/>
        <v>0</v>
      </c>
      <c r="AN107" s="34">
        <f t="shared" si="114"/>
        <v>0</v>
      </c>
      <c r="AO107" s="35">
        <f t="shared" ca="1" si="125"/>
        <v>0</v>
      </c>
      <c r="AP107" s="35">
        <f t="shared" ca="1" si="126"/>
        <v>0</v>
      </c>
      <c r="AQ107" s="35">
        <f t="shared" ca="1" si="127"/>
        <v>0</v>
      </c>
      <c r="AR107" s="35">
        <f t="shared" ca="1" si="128"/>
        <v>0</v>
      </c>
      <c r="AS107" s="35">
        <f t="shared" ca="1" si="129"/>
        <v>0</v>
      </c>
      <c r="AX107" s="14">
        <f t="shared" si="118"/>
        <v>6.0000000000000001E-3</v>
      </c>
      <c r="AY107" s="14">
        <f t="shared" si="119"/>
        <v>1.4999999999999999E-2</v>
      </c>
      <c r="AZ107" s="14">
        <f t="shared" si="120"/>
        <v>5.5E-2</v>
      </c>
      <c r="BA107" s="14">
        <f t="shared" si="115"/>
        <v>0</v>
      </c>
      <c r="BE107" t="str">
        <f t="shared" si="116"/>
        <v>N/A</v>
      </c>
      <c r="BF107" s="14">
        <f t="shared" si="121"/>
        <v>0</v>
      </c>
      <c r="BG107" s="14">
        <f t="shared" si="122"/>
        <v>0</v>
      </c>
    </row>
    <row r="108" spans="2:59" ht="14.7" outlineLevel="1" thickBot="1">
      <c r="B108" s="29">
        <v>87</v>
      </c>
      <c r="C108" s="136" t="str">
        <f>IF(ISBLANK('Data Analysis (Client Schedule)'!C96),"",'Data Analysis (Client Schedule)'!C96)</f>
        <v/>
      </c>
      <c r="D108" s="126" t="str">
        <f>IF(ISBLANK('Data Analysis (Client Schedule)'!E96),"",'Data Analysis (Client Schedule)'!E96)</f>
        <v/>
      </c>
      <c r="E108" s="127" t="str">
        <f>IF(ISBLANK('Data Analysis (Client Schedule)'!F96),"",'Data Analysis (Client Schedule)'!F96)</f>
        <v/>
      </c>
      <c r="F108" s="127" t="str">
        <f>IF(ISBLANK('Data Analysis (Client Schedule)'!G96),"",'Data Analysis (Client Schedule)'!G96)</f>
        <v/>
      </c>
      <c r="G108" s="246" t="str">
        <f>IF(ISBLANK('Data Analysis (Client Schedule)'!H96),"",'Data Analysis (Client Schedule)'!H96)</f>
        <v/>
      </c>
      <c r="H108" s="246" t="str">
        <f>IF(ISBLANK('Data Analysis (Client Schedule)'!I96),"",'Data Analysis (Client Schedule)'!I96)</f>
        <v/>
      </c>
      <c r="I108" s="40">
        <f t="shared" si="123"/>
        <v>0</v>
      </c>
      <c r="J108" s="247" t="str">
        <f>IF(ISBLANK('Data Analysis (Client Schedule)'!K96),"",'Data Analysis (Client Schedule)'!K96)</f>
        <v/>
      </c>
      <c r="K108" s="247" t="str">
        <f>IF(ISBLANK('Data Analysis (Client Schedule)'!L96),"",'Data Analysis (Client Schedule)'!L96)</f>
        <v/>
      </c>
      <c r="L108" s="45" t="str">
        <f t="shared" si="124"/>
        <v/>
      </c>
      <c r="M108" s="30">
        <f t="shared" si="101"/>
        <v>0</v>
      </c>
      <c r="N108" s="31" t="str">
        <f t="shared" si="102"/>
        <v/>
      </c>
      <c r="O108" t="s">
        <v>40</v>
      </c>
      <c r="R108" s="145">
        <f t="shared" ca="1" si="103"/>
        <v>5.5E-2</v>
      </c>
      <c r="S108" s="30">
        <v>1.25</v>
      </c>
      <c r="T108" s="146">
        <f t="shared" ca="1" si="104"/>
        <v>0</v>
      </c>
      <c r="V108" s="33">
        <f t="shared" si="105"/>
        <v>0</v>
      </c>
      <c r="W108" s="33">
        <f t="shared" si="106"/>
        <v>0</v>
      </c>
      <c r="X108" s="33">
        <f t="shared" si="130"/>
        <v>0</v>
      </c>
      <c r="Y108" s="33">
        <f t="shared" si="130"/>
        <v>0</v>
      </c>
      <c r="Z108" s="33">
        <f t="shared" si="130"/>
        <v>0</v>
      </c>
      <c r="AA108" s="124"/>
      <c r="AB108" s="41">
        <f t="shared" ca="1" si="107"/>
        <v>0</v>
      </c>
      <c r="AC108" s="42">
        <f t="shared" ca="1" si="108"/>
        <v>0</v>
      </c>
      <c r="AD108" s="43">
        <f t="shared" ca="1" si="109"/>
        <v>0</v>
      </c>
      <c r="AE108" s="43">
        <f t="shared" ca="1" si="110"/>
        <v>0</v>
      </c>
      <c r="AF108" s="43">
        <f t="shared" ca="1" si="111"/>
        <v>0</v>
      </c>
      <c r="AG108" s="44">
        <f t="shared" ca="1" si="112"/>
        <v>0</v>
      </c>
      <c r="AJ108" s="38">
        <f t="shared" si="117"/>
        <v>0</v>
      </c>
      <c r="AK108" s="30">
        <v>1.25</v>
      </c>
      <c r="AL108" s="32">
        <f t="shared" si="113"/>
        <v>0</v>
      </c>
      <c r="AN108" s="34">
        <f t="shared" si="114"/>
        <v>0</v>
      </c>
      <c r="AO108" s="35">
        <f t="shared" ca="1" si="125"/>
        <v>0</v>
      </c>
      <c r="AP108" s="35">
        <f t="shared" ca="1" si="126"/>
        <v>0</v>
      </c>
      <c r="AQ108" s="35">
        <f t="shared" ca="1" si="127"/>
        <v>0</v>
      </c>
      <c r="AR108" s="35">
        <f t="shared" ca="1" si="128"/>
        <v>0</v>
      </c>
      <c r="AS108" s="35">
        <f t="shared" ca="1" si="129"/>
        <v>0</v>
      </c>
      <c r="AX108" s="14">
        <f t="shared" si="118"/>
        <v>6.0000000000000001E-3</v>
      </c>
      <c r="AY108" s="14">
        <f t="shared" si="119"/>
        <v>1.4999999999999999E-2</v>
      </c>
      <c r="AZ108" s="14">
        <f t="shared" si="120"/>
        <v>5.5E-2</v>
      </c>
      <c r="BA108" s="14">
        <f t="shared" si="115"/>
        <v>0</v>
      </c>
      <c r="BE108" t="str">
        <f t="shared" si="116"/>
        <v>N/A</v>
      </c>
      <c r="BF108" s="14">
        <f t="shared" si="121"/>
        <v>0</v>
      </c>
      <c r="BG108" s="14">
        <f t="shared" si="122"/>
        <v>0</v>
      </c>
    </row>
    <row r="109" spans="2:59" ht="14.7" outlineLevel="1" thickBot="1">
      <c r="B109" s="29">
        <v>88</v>
      </c>
      <c r="C109" s="136" t="str">
        <f>IF(ISBLANK('Data Analysis (Client Schedule)'!C97),"",'Data Analysis (Client Schedule)'!C97)</f>
        <v/>
      </c>
      <c r="D109" s="126" t="str">
        <f>IF(ISBLANK('Data Analysis (Client Schedule)'!E97),"",'Data Analysis (Client Schedule)'!E97)</f>
        <v/>
      </c>
      <c r="E109" s="127" t="str">
        <f>IF(ISBLANK('Data Analysis (Client Schedule)'!F97),"",'Data Analysis (Client Schedule)'!F97)</f>
        <v/>
      </c>
      <c r="F109" s="127" t="str">
        <f>IF(ISBLANK('Data Analysis (Client Schedule)'!G97),"",'Data Analysis (Client Schedule)'!G97)</f>
        <v/>
      </c>
      <c r="G109" s="246" t="str">
        <f>IF(ISBLANK('Data Analysis (Client Schedule)'!H97),"",'Data Analysis (Client Schedule)'!H97)</f>
        <v/>
      </c>
      <c r="H109" s="246" t="str">
        <f>IF(ISBLANK('Data Analysis (Client Schedule)'!I97),"",'Data Analysis (Client Schedule)'!I97)</f>
        <v/>
      </c>
      <c r="I109" s="40">
        <f t="shared" si="123"/>
        <v>0</v>
      </c>
      <c r="J109" s="247" t="str">
        <f>IF(ISBLANK('Data Analysis (Client Schedule)'!K97),"",'Data Analysis (Client Schedule)'!K97)</f>
        <v/>
      </c>
      <c r="K109" s="247" t="str">
        <f>IF(ISBLANK('Data Analysis (Client Schedule)'!L97),"",'Data Analysis (Client Schedule)'!L97)</f>
        <v/>
      </c>
      <c r="L109" s="45" t="str">
        <f t="shared" si="124"/>
        <v/>
      </c>
      <c r="M109" s="30">
        <f t="shared" si="101"/>
        <v>0</v>
      </c>
      <c r="N109" s="31" t="str">
        <f t="shared" si="102"/>
        <v/>
      </c>
      <c r="O109" t="s">
        <v>40</v>
      </c>
      <c r="R109" s="145">
        <f t="shared" ca="1" si="103"/>
        <v>5.5E-2</v>
      </c>
      <c r="S109" s="30">
        <v>1.25</v>
      </c>
      <c r="T109" s="146">
        <f t="shared" ca="1" si="104"/>
        <v>0</v>
      </c>
      <c r="V109" s="33">
        <f t="shared" si="105"/>
        <v>0</v>
      </c>
      <c r="W109" s="33">
        <f t="shared" si="106"/>
        <v>0</v>
      </c>
      <c r="X109" s="33">
        <f t="shared" si="130"/>
        <v>0</v>
      </c>
      <c r="Y109" s="33">
        <f t="shared" si="130"/>
        <v>0</v>
      </c>
      <c r="Z109" s="33">
        <f t="shared" si="130"/>
        <v>0</v>
      </c>
      <c r="AA109" s="124"/>
      <c r="AB109" s="41">
        <f t="shared" ca="1" si="107"/>
        <v>0</v>
      </c>
      <c r="AC109" s="42">
        <f t="shared" ca="1" si="108"/>
        <v>0</v>
      </c>
      <c r="AD109" s="43">
        <f t="shared" ca="1" si="109"/>
        <v>0</v>
      </c>
      <c r="AE109" s="43">
        <f t="shared" ca="1" si="110"/>
        <v>0</v>
      </c>
      <c r="AF109" s="43">
        <f t="shared" ca="1" si="111"/>
        <v>0</v>
      </c>
      <c r="AG109" s="44">
        <f t="shared" ca="1" si="112"/>
        <v>0</v>
      </c>
      <c r="AJ109" s="38">
        <f t="shared" si="117"/>
        <v>0</v>
      </c>
      <c r="AK109" s="30">
        <v>1.25</v>
      </c>
      <c r="AL109" s="32">
        <f t="shared" si="113"/>
        <v>0</v>
      </c>
      <c r="AN109" s="34">
        <f t="shared" si="114"/>
        <v>0</v>
      </c>
      <c r="AO109" s="35">
        <f t="shared" ca="1" si="125"/>
        <v>0</v>
      </c>
      <c r="AP109" s="35">
        <f t="shared" ca="1" si="126"/>
        <v>0</v>
      </c>
      <c r="AQ109" s="35">
        <f t="shared" ca="1" si="127"/>
        <v>0</v>
      </c>
      <c r="AR109" s="35">
        <f t="shared" ca="1" si="128"/>
        <v>0</v>
      </c>
      <c r="AS109" s="35">
        <f t="shared" ca="1" si="129"/>
        <v>0</v>
      </c>
      <c r="AX109" s="14">
        <f t="shared" si="118"/>
        <v>6.0000000000000001E-3</v>
      </c>
      <c r="AY109" s="14">
        <f t="shared" si="119"/>
        <v>1.4999999999999999E-2</v>
      </c>
      <c r="AZ109" s="14">
        <f t="shared" si="120"/>
        <v>5.5E-2</v>
      </c>
      <c r="BA109" s="14">
        <f t="shared" si="115"/>
        <v>0</v>
      </c>
      <c r="BE109" t="str">
        <f t="shared" si="116"/>
        <v>N/A</v>
      </c>
      <c r="BF109" s="14">
        <f t="shared" si="121"/>
        <v>0</v>
      </c>
      <c r="BG109" s="14">
        <f t="shared" si="122"/>
        <v>0</v>
      </c>
    </row>
    <row r="110" spans="2:59" ht="14.7" outlineLevel="1" thickBot="1">
      <c r="B110" s="29">
        <v>89</v>
      </c>
      <c r="C110" s="136" t="str">
        <f>IF(ISBLANK('Data Analysis (Client Schedule)'!C98),"",'Data Analysis (Client Schedule)'!C98)</f>
        <v/>
      </c>
      <c r="D110" s="126" t="str">
        <f>IF(ISBLANK('Data Analysis (Client Schedule)'!E98),"",'Data Analysis (Client Schedule)'!E98)</f>
        <v/>
      </c>
      <c r="E110" s="127" t="str">
        <f>IF(ISBLANK('Data Analysis (Client Schedule)'!F98),"",'Data Analysis (Client Schedule)'!F98)</f>
        <v/>
      </c>
      <c r="F110" s="127" t="str">
        <f>IF(ISBLANK('Data Analysis (Client Schedule)'!G98),"",'Data Analysis (Client Schedule)'!G98)</f>
        <v/>
      </c>
      <c r="G110" s="246" t="str">
        <f>IF(ISBLANK('Data Analysis (Client Schedule)'!H98),"",'Data Analysis (Client Schedule)'!H98)</f>
        <v/>
      </c>
      <c r="H110" s="246" t="str">
        <f>IF(ISBLANK('Data Analysis (Client Schedule)'!I98),"",'Data Analysis (Client Schedule)'!I98)</f>
        <v/>
      </c>
      <c r="I110" s="40">
        <f t="shared" si="123"/>
        <v>0</v>
      </c>
      <c r="J110" s="247" t="str">
        <f>IF(ISBLANK('Data Analysis (Client Schedule)'!K98),"",'Data Analysis (Client Schedule)'!K98)</f>
        <v/>
      </c>
      <c r="K110" s="247" t="str">
        <f>IF(ISBLANK('Data Analysis (Client Schedule)'!L98),"",'Data Analysis (Client Schedule)'!L98)</f>
        <v/>
      </c>
      <c r="L110" s="45" t="str">
        <f t="shared" si="124"/>
        <v/>
      </c>
      <c r="M110" s="30">
        <f t="shared" si="101"/>
        <v>0</v>
      </c>
      <c r="N110" s="31" t="str">
        <f t="shared" si="102"/>
        <v/>
      </c>
      <c r="O110" t="s">
        <v>40</v>
      </c>
      <c r="R110" s="145">
        <f t="shared" ca="1" si="103"/>
        <v>5.5E-2</v>
      </c>
      <c r="S110" s="30">
        <v>1.25</v>
      </c>
      <c r="T110" s="146">
        <f t="shared" ca="1" si="104"/>
        <v>0</v>
      </c>
      <c r="V110" s="33">
        <f t="shared" si="105"/>
        <v>0</v>
      </c>
      <c r="W110" s="33">
        <f t="shared" si="106"/>
        <v>0</v>
      </c>
      <c r="X110" s="33">
        <f t="shared" si="130"/>
        <v>0</v>
      </c>
      <c r="Y110" s="33">
        <f t="shared" si="130"/>
        <v>0</v>
      </c>
      <c r="Z110" s="33">
        <f t="shared" si="130"/>
        <v>0</v>
      </c>
      <c r="AA110" s="124"/>
      <c r="AB110" s="41">
        <f t="shared" ca="1" si="107"/>
        <v>0</v>
      </c>
      <c r="AC110" s="42">
        <f t="shared" ca="1" si="108"/>
        <v>0</v>
      </c>
      <c r="AD110" s="43">
        <f t="shared" ca="1" si="109"/>
        <v>0</v>
      </c>
      <c r="AE110" s="43">
        <f t="shared" ca="1" si="110"/>
        <v>0</v>
      </c>
      <c r="AF110" s="43">
        <f t="shared" ca="1" si="111"/>
        <v>0</v>
      </c>
      <c r="AG110" s="44">
        <f t="shared" ca="1" si="112"/>
        <v>0</v>
      </c>
      <c r="AJ110" s="38">
        <f t="shared" si="117"/>
        <v>0</v>
      </c>
      <c r="AK110" s="30">
        <v>1.25</v>
      </c>
      <c r="AL110" s="32">
        <f t="shared" si="113"/>
        <v>0</v>
      </c>
      <c r="AN110" s="34">
        <f t="shared" si="114"/>
        <v>0</v>
      </c>
      <c r="AO110" s="35">
        <f t="shared" ca="1" si="125"/>
        <v>0</v>
      </c>
      <c r="AP110" s="35">
        <f t="shared" ca="1" si="126"/>
        <v>0</v>
      </c>
      <c r="AQ110" s="35">
        <f t="shared" ca="1" si="127"/>
        <v>0</v>
      </c>
      <c r="AR110" s="35">
        <f t="shared" ca="1" si="128"/>
        <v>0</v>
      </c>
      <c r="AS110" s="35">
        <f t="shared" ca="1" si="129"/>
        <v>0</v>
      </c>
      <c r="AX110" s="14">
        <f t="shared" si="118"/>
        <v>6.0000000000000001E-3</v>
      </c>
      <c r="AY110" s="14">
        <f t="shared" si="119"/>
        <v>1.4999999999999999E-2</v>
      </c>
      <c r="AZ110" s="14">
        <f t="shared" si="120"/>
        <v>5.5E-2</v>
      </c>
      <c r="BA110" s="14">
        <f t="shared" si="115"/>
        <v>0</v>
      </c>
      <c r="BE110" t="str">
        <f t="shared" si="116"/>
        <v>N/A</v>
      </c>
      <c r="BF110" s="14">
        <f t="shared" si="121"/>
        <v>0</v>
      </c>
      <c r="BG110" s="14">
        <f t="shared" si="122"/>
        <v>0</v>
      </c>
    </row>
    <row r="111" spans="2:59" ht="14.7" outlineLevel="1" thickBot="1">
      <c r="B111" s="29">
        <v>90</v>
      </c>
      <c r="C111" s="136" t="str">
        <f>IF(ISBLANK('Data Analysis (Client Schedule)'!C99),"",'Data Analysis (Client Schedule)'!C99)</f>
        <v/>
      </c>
      <c r="D111" s="126" t="str">
        <f>IF(ISBLANK('Data Analysis (Client Schedule)'!E99),"",'Data Analysis (Client Schedule)'!E99)</f>
        <v/>
      </c>
      <c r="E111" s="127" t="str">
        <f>IF(ISBLANK('Data Analysis (Client Schedule)'!F99),"",'Data Analysis (Client Schedule)'!F99)</f>
        <v/>
      </c>
      <c r="F111" s="127" t="str">
        <f>IF(ISBLANK('Data Analysis (Client Schedule)'!G99),"",'Data Analysis (Client Schedule)'!G99)</f>
        <v/>
      </c>
      <c r="G111" s="246" t="str">
        <f>IF(ISBLANK('Data Analysis (Client Schedule)'!H99),"",'Data Analysis (Client Schedule)'!H99)</f>
        <v/>
      </c>
      <c r="H111" s="246" t="str">
        <f>IF(ISBLANK('Data Analysis (Client Schedule)'!I99),"",'Data Analysis (Client Schedule)'!I99)</f>
        <v/>
      </c>
      <c r="I111" s="40">
        <f t="shared" si="123"/>
        <v>0</v>
      </c>
      <c r="J111" s="247" t="str">
        <f>IF(ISBLANK('Data Analysis (Client Schedule)'!K99),"",'Data Analysis (Client Schedule)'!K99)</f>
        <v/>
      </c>
      <c r="K111" s="247" t="str">
        <f>IF(ISBLANK('Data Analysis (Client Schedule)'!L99),"",'Data Analysis (Client Schedule)'!L99)</f>
        <v/>
      </c>
      <c r="L111" s="45" t="str">
        <f t="shared" si="124"/>
        <v/>
      </c>
      <c r="M111" s="30">
        <f t="shared" si="101"/>
        <v>0</v>
      </c>
      <c r="N111" s="31" t="str">
        <f t="shared" si="102"/>
        <v/>
      </c>
      <c r="O111" t="s">
        <v>40</v>
      </c>
      <c r="R111" s="145">
        <f t="shared" ca="1" si="103"/>
        <v>5.5E-2</v>
      </c>
      <c r="S111" s="30">
        <v>1.25</v>
      </c>
      <c r="T111" s="146">
        <f t="shared" ca="1" si="104"/>
        <v>0</v>
      </c>
      <c r="V111" s="33">
        <f t="shared" si="105"/>
        <v>0</v>
      </c>
      <c r="W111" s="33">
        <f t="shared" si="106"/>
        <v>0</v>
      </c>
      <c r="X111" s="33">
        <f t="shared" si="130"/>
        <v>0</v>
      </c>
      <c r="Y111" s="33">
        <f t="shared" si="130"/>
        <v>0</v>
      </c>
      <c r="Z111" s="33">
        <f t="shared" si="130"/>
        <v>0</v>
      </c>
      <c r="AA111" s="124"/>
      <c r="AB111" s="41">
        <f t="shared" ca="1" si="107"/>
        <v>0</v>
      </c>
      <c r="AC111" s="42">
        <f t="shared" ca="1" si="108"/>
        <v>0</v>
      </c>
      <c r="AD111" s="43">
        <f t="shared" ca="1" si="109"/>
        <v>0</v>
      </c>
      <c r="AE111" s="43">
        <f t="shared" ca="1" si="110"/>
        <v>0</v>
      </c>
      <c r="AF111" s="43">
        <f t="shared" ca="1" si="111"/>
        <v>0</v>
      </c>
      <c r="AG111" s="44">
        <f t="shared" ca="1" si="112"/>
        <v>0</v>
      </c>
      <c r="AJ111" s="38">
        <f t="shared" si="117"/>
        <v>0</v>
      </c>
      <c r="AK111" s="30">
        <v>1.25</v>
      </c>
      <c r="AL111" s="32">
        <f t="shared" si="113"/>
        <v>0</v>
      </c>
      <c r="AN111" s="34">
        <f t="shared" si="114"/>
        <v>0</v>
      </c>
      <c r="AO111" s="35">
        <f t="shared" ca="1" si="125"/>
        <v>0</v>
      </c>
      <c r="AP111" s="35">
        <f t="shared" ca="1" si="126"/>
        <v>0</v>
      </c>
      <c r="AQ111" s="35">
        <f t="shared" ca="1" si="127"/>
        <v>0</v>
      </c>
      <c r="AR111" s="35">
        <f t="shared" ca="1" si="128"/>
        <v>0</v>
      </c>
      <c r="AS111" s="35">
        <f t="shared" ca="1" si="129"/>
        <v>0</v>
      </c>
      <c r="AX111" s="14">
        <f t="shared" si="118"/>
        <v>6.0000000000000001E-3</v>
      </c>
      <c r="AY111" s="14">
        <f t="shared" si="119"/>
        <v>1.4999999999999999E-2</v>
      </c>
      <c r="AZ111" s="14">
        <f t="shared" si="120"/>
        <v>5.5E-2</v>
      </c>
      <c r="BA111" s="14">
        <f t="shared" si="115"/>
        <v>0</v>
      </c>
      <c r="BE111" t="str">
        <f t="shared" si="116"/>
        <v>N/A</v>
      </c>
      <c r="BF111" s="14">
        <f t="shared" si="121"/>
        <v>0</v>
      </c>
      <c r="BG111" s="14">
        <f t="shared" si="122"/>
        <v>0</v>
      </c>
    </row>
    <row r="112" spans="2:59" ht="14.7" outlineLevel="1" thickBot="1">
      <c r="B112" s="29">
        <v>91</v>
      </c>
      <c r="C112" s="136" t="str">
        <f>IF(ISBLANK('Data Analysis (Client Schedule)'!C100),"",'Data Analysis (Client Schedule)'!C100)</f>
        <v/>
      </c>
      <c r="D112" s="126" t="str">
        <f>IF(ISBLANK('Data Analysis (Client Schedule)'!E100),"",'Data Analysis (Client Schedule)'!E100)</f>
        <v/>
      </c>
      <c r="E112" s="127" t="str">
        <f>IF(ISBLANK('Data Analysis (Client Schedule)'!F100),"",'Data Analysis (Client Schedule)'!F100)</f>
        <v/>
      </c>
      <c r="F112" s="127" t="str">
        <f>IF(ISBLANK('Data Analysis (Client Schedule)'!G100),"",'Data Analysis (Client Schedule)'!G100)</f>
        <v/>
      </c>
      <c r="G112" s="246" t="str">
        <f>IF(ISBLANK('Data Analysis (Client Schedule)'!H100),"",'Data Analysis (Client Schedule)'!H100)</f>
        <v/>
      </c>
      <c r="H112" s="246" t="str">
        <f>IF(ISBLANK('Data Analysis (Client Schedule)'!I100),"",'Data Analysis (Client Schedule)'!I100)</f>
        <v/>
      </c>
      <c r="I112" s="40">
        <f t="shared" si="123"/>
        <v>0</v>
      </c>
      <c r="J112" s="247" t="str">
        <f>IF(ISBLANK('Data Analysis (Client Schedule)'!K100),"",'Data Analysis (Client Schedule)'!K100)</f>
        <v/>
      </c>
      <c r="K112" s="247" t="str">
        <f>IF(ISBLANK('Data Analysis (Client Schedule)'!L100),"",'Data Analysis (Client Schedule)'!L100)</f>
        <v/>
      </c>
      <c r="L112" s="45" t="str">
        <f t="shared" si="124"/>
        <v/>
      </c>
      <c r="M112" s="30">
        <f t="shared" si="101"/>
        <v>0</v>
      </c>
      <c r="N112" s="31" t="str">
        <f t="shared" si="102"/>
        <v/>
      </c>
      <c r="O112" t="s">
        <v>40</v>
      </c>
      <c r="R112" s="145">
        <f t="shared" ca="1" si="103"/>
        <v>5.5E-2</v>
      </c>
      <c r="S112" s="30">
        <v>1.25</v>
      </c>
      <c r="T112" s="146">
        <f t="shared" ca="1" si="104"/>
        <v>0</v>
      </c>
      <c r="V112" s="33">
        <f t="shared" si="105"/>
        <v>0</v>
      </c>
      <c r="W112" s="33">
        <f t="shared" si="106"/>
        <v>0</v>
      </c>
      <c r="X112" s="33">
        <f t="shared" si="130"/>
        <v>0</v>
      </c>
      <c r="Y112" s="33">
        <f t="shared" si="130"/>
        <v>0</v>
      </c>
      <c r="Z112" s="33">
        <f t="shared" si="130"/>
        <v>0</v>
      </c>
      <c r="AA112" s="124"/>
      <c r="AB112" s="41">
        <f t="shared" ca="1" si="107"/>
        <v>0</v>
      </c>
      <c r="AC112" s="42">
        <f t="shared" ca="1" si="108"/>
        <v>0</v>
      </c>
      <c r="AD112" s="43">
        <f t="shared" ca="1" si="109"/>
        <v>0</v>
      </c>
      <c r="AE112" s="43">
        <f t="shared" ca="1" si="110"/>
        <v>0</v>
      </c>
      <c r="AF112" s="43">
        <f t="shared" ca="1" si="111"/>
        <v>0</v>
      </c>
      <c r="AG112" s="44">
        <f t="shared" ca="1" si="112"/>
        <v>0</v>
      </c>
      <c r="AJ112" s="38">
        <f t="shared" si="117"/>
        <v>0</v>
      </c>
      <c r="AK112" s="30">
        <v>1.25</v>
      </c>
      <c r="AL112" s="32">
        <f t="shared" si="113"/>
        <v>0</v>
      </c>
      <c r="AN112" s="34">
        <f t="shared" si="114"/>
        <v>0</v>
      </c>
      <c r="AO112" s="35">
        <f t="shared" ca="1" si="125"/>
        <v>0</v>
      </c>
      <c r="AP112" s="35">
        <f t="shared" ca="1" si="126"/>
        <v>0</v>
      </c>
      <c r="AQ112" s="35">
        <f t="shared" ca="1" si="127"/>
        <v>0</v>
      </c>
      <c r="AR112" s="35">
        <f t="shared" ca="1" si="128"/>
        <v>0</v>
      </c>
      <c r="AS112" s="35">
        <f t="shared" ca="1" si="129"/>
        <v>0</v>
      </c>
      <c r="AX112" s="14">
        <f t="shared" si="118"/>
        <v>6.0000000000000001E-3</v>
      </c>
      <c r="AY112" s="14">
        <f t="shared" si="119"/>
        <v>1.4999999999999999E-2</v>
      </c>
      <c r="AZ112" s="14">
        <f t="shared" si="120"/>
        <v>5.5E-2</v>
      </c>
      <c r="BA112" s="14">
        <f t="shared" si="115"/>
        <v>0</v>
      </c>
      <c r="BE112" t="str">
        <f t="shared" si="116"/>
        <v>N/A</v>
      </c>
      <c r="BF112" s="14">
        <f t="shared" si="121"/>
        <v>0</v>
      </c>
      <c r="BG112" s="14">
        <f t="shared" si="122"/>
        <v>0</v>
      </c>
    </row>
    <row r="113" spans="2:59" ht="14.7" outlineLevel="1" thickBot="1">
      <c r="B113" s="29">
        <v>92</v>
      </c>
      <c r="C113" s="136" t="str">
        <f>IF(ISBLANK('Data Analysis (Client Schedule)'!C101),"",'Data Analysis (Client Schedule)'!C101)</f>
        <v/>
      </c>
      <c r="D113" s="126" t="str">
        <f>IF(ISBLANK('Data Analysis (Client Schedule)'!E101),"",'Data Analysis (Client Schedule)'!E101)</f>
        <v/>
      </c>
      <c r="E113" s="127" t="str">
        <f>IF(ISBLANK('Data Analysis (Client Schedule)'!F101),"",'Data Analysis (Client Schedule)'!F101)</f>
        <v/>
      </c>
      <c r="F113" s="127" t="str">
        <f>IF(ISBLANK('Data Analysis (Client Schedule)'!G101),"",'Data Analysis (Client Schedule)'!G101)</f>
        <v/>
      </c>
      <c r="G113" s="246" t="str">
        <f>IF(ISBLANK('Data Analysis (Client Schedule)'!H101),"",'Data Analysis (Client Schedule)'!H101)</f>
        <v/>
      </c>
      <c r="H113" s="246" t="str">
        <f>IF(ISBLANK('Data Analysis (Client Schedule)'!I101),"",'Data Analysis (Client Schedule)'!I101)</f>
        <v/>
      </c>
      <c r="I113" s="40">
        <f t="shared" si="123"/>
        <v>0</v>
      </c>
      <c r="J113" s="247" t="str">
        <f>IF(ISBLANK('Data Analysis (Client Schedule)'!K101),"",'Data Analysis (Client Schedule)'!K101)</f>
        <v/>
      </c>
      <c r="K113" s="247" t="str">
        <f>IF(ISBLANK('Data Analysis (Client Schedule)'!L101),"",'Data Analysis (Client Schedule)'!L101)</f>
        <v/>
      </c>
      <c r="L113" s="45" t="str">
        <f t="shared" si="124"/>
        <v/>
      </c>
      <c r="M113" s="30">
        <f t="shared" si="101"/>
        <v>0</v>
      </c>
      <c r="N113" s="31" t="str">
        <f t="shared" si="102"/>
        <v/>
      </c>
      <c r="O113" t="s">
        <v>40</v>
      </c>
      <c r="R113" s="145">
        <f t="shared" ca="1" si="103"/>
        <v>5.5E-2</v>
      </c>
      <c r="S113" s="30">
        <v>1.25</v>
      </c>
      <c r="T113" s="146">
        <f t="shared" ca="1" si="104"/>
        <v>0</v>
      </c>
      <c r="V113" s="33">
        <f t="shared" si="105"/>
        <v>0</v>
      </c>
      <c r="W113" s="33">
        <f t="shared" si="106"/>
        <v>0</v>
      </c>
      <c r="X113" s="33">
        <f t="shared" si="130"/>
        <v>0</v>
      </c>
      <c r="Y113" s="33">
        <f t="shared" si="130"/>
        <v>0</v>
      </c>
      <c r="Z113" s="33">
        <f t="shared" si="130"/>
        <v>0</v>
      </c>
      <c r="AA113" s="124"/>
      <c r="AB113" s="41">
        <f t="shared" ca="1" si="107"/>
        <v>0</v>
      </c>
      <c r="AC113" s="42">
        <f t="shared" ca="1" si="108"/>
        <v>0</v>
      </c>
      <c r="AD113" s="43">
        <f t="shared" ca="1" si="109"/>
        <v>0</v>
      </c>
      <c r="AE113" s="43">
        <f t="shared" ca="1" si="110"/>
        <v>0</v>
      </c>
      <c r="AF113" s="43">
        <f t="shared" ca="1" si="111"/>
        <v>0</v>
      </c>
      <c r="AG113" s="44">
        <f t="shared" ca="1" si="112"/>
        <v>0</v>
      </c>
      <c r="AJ113" s="38">
        <f t="shared" si="117"/>
        <v>0</v>
      </c>
      <c r="AK113" s="30">
        <v>1.25</v>
      </c>
      <c r="AL113" s="32">
        <f t="shared" si="113"/>
        <v>0</v>
      </c>
      <c r="AN113" s="34">
        <f t="shared" si="114"/>
        <v>0</v>
      </c>
      <c r="AO113" s="35">
        <f t="shared" ca="1" si="125"/>
        <v>0</v>
      </c>
      <c r="AP113" s="35">
        <f t="shared" ca="1" si="126"/>
        <v>0</v>
      </c>
      <c r="AQ113" s="35">
        <f t="shared" ca="1" si="127"/>
        <v>0</v>
      </c>
      <c r="AR113" s="35">
        <f t="shared" ca="1" si="128"/>
        <v>0</v>
      </c>
      <c r="AS113" s="35">
        <f t="shared" ca="1" si="129"/>
        <v>0</v>
      </c>
      <c r="AX113" s="14">
        <f t="shared" si="118"/>
        <v>6.0000000000000001E-3</v>
      </c>
      <c r="AY113" s="14">
        <f t="shared" si="119"/>
        <v>1.4999999999999999E-2</v>
      </c>
      <c r="AZ113" s="14">
        <f t="shared" si="120"/>
        <v>5.5E-2</v>
      </c>
      <c r="BA113" s="14">
        <f t="shared" si="115"/>
        <v>0</v>
      </c>
      <c r="BE113" t="str">
        <f t="shared" si="116"/>
        <v>N/A</v>
      </c>
      <c r="BF113" s="14">
        <f t="shared" si="121"/>
        <v>0</v>
      </c>
      <c r="BG113" s="14">
        <f t="shared" si="122"/>
        <v>0</v>
      </c>
    </row>
    <row r="114" spans="2:59" ht="14.7" outlineLevel="1" thickBot="1">
      <c r="B114" s="29">
        <v>93</v>
      </c>
      <c r="C114" s="136" t="str">
        <f>IF(ISBLANK('Data Analysis (Client Schedule)'!C102),"",'Data Analysis (Client Schedule)'!C102)</f>
        <v/>
      </c>
      <c r="D114" s="126" t="str">
        <f>IF(ISBLANK('Data Analysis (Client Schedule)'!E102),"",'Data Analysis (Client Schedule)'!E102)</f>
        <v/>
      </c>
      <c r="E114" s="127" t="str">
        <f>IF(ISBLANK('Data Analysis (Client Schedule)'!F102),"",'Data Analysis (Client Schedule)'!F102)</f>
        <v/>
      </c>
      <c r="F114" s="127" t="str">
        <f>IF(ISBLANK('Data Analysis (Client Schedule)'!G102),"",'Data Analysis (Client Schedule)'!G102)</f>
        <v/>
      </c>
      <c r="G114" s="246" t="str">
        <f>IF(ISBLANK('Data Analysis (Client Schedule)'!H102),"",'Data Analysis (Client Schedule)'!H102)</f>
        <v/>
      </c>
      <c r="H114" s="246" t="str">
        <f>IF(ISBLANK('Data Analysis (Client Schedule)'!I102),"",'Data Analysis (Client Schedule)'!I102)</f>
        <v/>
      </c>
      <c r="I114" s="40">
        <f t="shared" si="123"/>
        <v>0</v>
      </c>
      <c r="J114" s="247" t="str">
        <f>IF(ISBLANK('Data Analysis (Client Schedule)'!K102),"",'Data Analysis (Client Schedule)'!K102)</f>
        <v/>
      </c>
      <c r="K114" s="247" t="str">
        <f>IF(ISBLANK('Data Analysis (Client Schedule)'!L102),"",'Data Analysis (Client Schedule)'!L102)</f>
        <v/>
      </c>
      <c r="L114" s="45" t="str">
        <f t="shared" si="124"/>
        <v/>
      </c>
      <c r="M114" s="30">
        <f t="shared" si="101"/>
        <v>0</v>
      </c>
      <c r="N114" s="31" t="str">
        <f t="shared" si="102"/>
        <v/>
      </c>
      <c r="O114" t="s">
        <v>40</v>
      </c>
      <c r="R114" s="145">
        <f t="shared" ca="1" si="103"/>
        <v>5.5E-2</v>
      </c>
      <c r="S114" s="30">
        <v>1.25</v>
      </c>
      <c r="T114" s="146">
        <f t="shared" ca="1" si="104"/>
        <v>0</v>
      </c>
      <c r="V114" s="33">
        <f t="shared" si="105"/>
        <v>0</v>
      </c>
      <c r="W114" s="33">
        <f t="shared" si="106"/>
        <v>0</v>
      </c>
      <c r="X114" s="33">
        <f t="shared" si="130"/>
        <v>0</v>
      </c>
      <c r="Y114" s="33">
        <f t="shared" si="130"/>
        <v>0</v>
      </c>
      <c r="Z114" s="33">
        <f t="shared" si="130"/>
        <v>0</v>
      </c>
      <c r="AA114" s="124"/>
      <c r="AB114" s="41">
        <f t="shared" ca="1" si="107"/>
        <v>0</v>
      </c>
      <c r="AC114" s="42">
        <f t="shared" ca="1" si="108"/>
        <v>0</v>
      </c>
      <c r="AD114" s="43">
        <f t="shared" ca="1" si="109"/>
        <v>0</v>
      </c>
      <c r="AE114" s="43">
        <f t="shared" ca="1" si="110"/>
        <v>0</v>
      </c>
      <c r="AF114" s="43">
        <f t="shared" ca="1" si="111"/>
        <v>0</v>
      </c>
      <c r="AG114" s="44">
        <f t="shared" ca="1" si="112"/>
        <v>0</v>
      </c>
      <c r="AJ114" s="38">
        <f t="shared" si="117"/>
        <v>0</v>
      </c>
      <c r="AK114" s="30">
        <v>1.25</v>
      </c>
      <c r="AL114" s="32">
        <f t="shared" si="113"/>
        <v>0</v>
      </c>
      <c r="AN114" s="34">
        <f t="shared" si="114"/>
        <v>0</v>
      </c>
      <c r="AO114" s="35">
        <f t="shared" ca="1" si="125"/>
        <v>0</v>
      </c>
      <c r="AP114" s="35">
        <f t="shared" ca="1" si="126"/>
        <v>0</v>
      </c>
      <c r="AQ114" s="35">
        <f t="shared" ca="1" si="127"/>
        <v>0</v>
      </c>
      <c r="AR114" s="35">
        <f t="shared" ca="1" si="128"/>
        <v>0</v>
      </c>
      <c r="AS114" s="35">
        <f t="shared" ca="1" si="129"/>
        <v>0</v>
      </c>
      <c r="AX114" s="14">
        <f t="shared" si="118"/>
        <v>6.0000000000000001E-3</v>
      </c>
      <c r="AY114" s="14">
        <f t="shared" si="119"/>
        <v>1.4999999999999999E-2</v>
      </c>
      <c r="AZ114" s="14">
        <f t="shared" si="120"/>
        <v>5.5E-2</v>
      </c>
      <c r="BA114" s="14">
        <f t="shared" si="115"/>
        <v>0</v>
      </c>
      <c r="BE114" t="str">
        <f t="shared" si="116"/>
        <v>N/A</v>
      </c>
      <c r="BF114" s="14">
        <f t="shared" si="121"/>
        <v>0</v>
      </c>
      <c r="BG114" s="14">
        <f t="shared" si="122"/>
        <v>0</v>
      </c>
    </row>
    <row r="115" spans="2:59" ht="14.7" outlineLevel="1" thickBot="1">
      <c r="B115" s="29">
        <v>94</v>
      </c>
      <c r="C115" s="136" t="str">
        <f>IF(ISBLANK('Data Analysis (Client Schedule)'!C103),"",'Data Analysis (Client Schedule)'!C103)</f>
        <v/>
      </c>
      <c r="D115" s="126" t="str">
        <f>IF(ISBLANK('Data Analysis (Client Schedule)'!E103),"",'Data Analysis (Client Schedule)'!E103)</f>
        <v/>
      </c>
      <c r="E115" s="127" t="str">
        <f>IF(ISBLANK('Data Analysis (Client Schedule)'!F103),"",'Data Analysis (Client Schedule)'!F103)</f>
        <v/>
      </c>
      <c r="F115" s="127" t="str">
        <f>IF(ISBLANK('Data Analysis (Client Schedule)'!G103),"",'Data Analysis (Client Schedule)'!G103)</f>
        <v/>
      </c>
      <c r="G115" s="246" t="str">
        <f>IF(ISBLANK('Data Analysis (Client Schedule)'!H103),"",'Data Analysis (Client Schedule)'!H103)</f>
        <v/>
      </c>
      <c r="H115" s="246" t="str">
        <f>IF(ISBLANK('Data Analysis (Client Schedule)'!I103),"",'Data Analysis (Client Schedule)'!I103)</f>
        <v/>
      </c>
      <c r="I115" s="40">
        <f t="shared" si="123"/>
        <v>0</v>
      </c>
      <c r="J115" s="247" t="str">
        <f>IF(ISBLANK('Data Analysis (Client Schedule)'!K103),"",'Data Analysis (Client Schedule)'!K103)</f>
        <v/>
      </c>
      <c r="K115" s="247" t="str">
        <f>IF(ISBLANK('Data Analysis (Client Schedule)'!L103),"",'Data Analysis (Client Schedule)'!L103)</f>
        <v/>
      </c>
      <c r="L115" s="45" t="str">
        <f t="shared" si="124"/>
        <v/>
      </c>
      <c r="M115" s="30">
        <f t="shared" si="101"/>
        <v>0</v>
      </c>
      <c r="N115" s="31" t="str">
        <f t="shared" si="102"/>
        <v/>
      </c>
      <c r="O115" t="s">
        <v>40</v>
      </c>
      <c r="R115" s="145">
        <f t="shared" ca="1" si="103"/>
        <v>5.5E-2</v>
      </c>
      <c r="S115" s="30">
        <v>1.25</v>
      </c>
      <c r="T115" s="146">
        <f t="shared" ca="1" si="104"/>
        <v>0</v>
      </c>
      <c r="V115" s="33">
        <f t="shared" si="105"/>
        <v>0</v>
      </c>
      <c r="W115" s="33">
        <f t="shared" si="106"/>
        <v>0</v>
      </c>
      <c r="X115" s="33">
        <f t="shared" si="130"/>
        <v>0</v>
      </c>
      <c r="Y115" s="33">
        <f t="shared" si="130"/>
        <v>0</v>
      </c>
      <c r="Z115" s="33">
        <f t="shared" si="130"/>
        <v>0</v>
      </c>
      <c r="AA115" s="124"/>
      <c r="AB115" s="41">
        <f t="shared" ca="1" si="107"/>
        <v>0</v>
      </c>
      <c r="AC115" s="42">
        <f t="shared" ca="1" si="108"/>
        <v>0</v>
      </c>
      <c r="AD115" s="43">
        <f t="shared" ca="1" si="109"/>
        <v>0</v>
      </c>
      <c r="AE115" s="43">
        <f t="shared" ca="1" si="110"/>
        <v>0</v>
      </c>
      <c r="AF115" s="43">
        <f t="shared" ca="1" si="111"/>
        <v>0</v>
      </c>
      <c r="AG115" s="44">
        <f t="shared" ca="1" si="112"/>
        <v>0</v>
      </c>
      <c r="AJ115" s="38">
        <f t="shared" si="117"/>
        <v>0</v>
      </c>
      <c r="AK115" s="30">
        <v>1.25</v>
      </c>
      <c r="AL115" s="32">
        <f t="shared" si="113"/>
        <v>0</v>
      </c>
      <c r="AN115" s="34">
        <f t="shared" si="114"/>
        <v>0</v>
      </c>
      <c r="AO115" s="35">
        <f t="shared" ca="1" si="125"/>
        <v>0</v>
      </c>
      <c r="AP115" s="35">
        <f t="shared" ca="1" si="126"/>
        <v>0</v>
      </c>
      <c r="AQ115" s="35">
        <f t="shared" ca="1" si="127"/>
        <v>0</v>
      </c>
      <c r="AR115" s="35">
        <f t="shared" ca="1" si="128"/>
        <v>0</v>
      </c>
      <c r="AS115" s="35">
        <f t="shared" ca="1" si="129"/>
        <v>0</v>
      </c>
      <c r="AX115" s="14">
        <f t="shared" si="118"/>
        <v>6.0000000000000001E-3</v>
      </c>
      <c r="AY115" s="14">
        <f t="shared" si="119"/>
        <v>1.4999999999999999E-2</v>
      </c>
      <c r="AZ115" s="14">
        <f t="shared" si="120"/>
        <v>5.5E-2</v>
      </c>
      <c r="BA115" s="14">
        <f t="shared" si="115"/>
        <v>0</v>
      </c>
      <c r="BE115" t="str">
        <f t="shared" si="116"/>
        <v>N/A</v>
      </c>
      <c r="BF115" s="14">
        <f t="shared" si="121"/>
        <v>0</v>
      </c>
      <c r="BG115" s="14">
        <f t="shared" si="122"/>
        <v>0</v>
      </c>
    </row>
    <row r="116" spans="2:59" ht="14.7" outlineLevel="1" thickBot="1">
      <c r="B116" s="29">
        <v>95</v>
      </c>
      <c r="C116" s="136" t="str">
        <f>IF(ISBLANK('Data Analysis (Client Schedule)'!C104),"",'Data Analysis (Client Schedule)'!C104)</f>
        <v/>
      </c>
      <c r="D116" s="126" t="str">
        <f>IF(ISBLANK('Data Analysis (Client Schedule)'!E104),"",'Data Analysis (Client Schedule)'!E104)</f>
        <v/>
      </c>
      <c r="E116" s="127" t="str">
        <f>IF(ISBLANK('Data Analysis (Client Schedule)'!F104),"",'Data Analysis (Client Schedule)'!F104)</f>
        <v/>
      </c>
      <c r="F116" s="127" t="str">
        <f>IF(ISBLANK('Data Analysis (Client Schedule)'!G104),"",'Data Analysis (Client Schedule)'!G104)</f>
        <v/>
      </c>
      <c r="G116" s="246" t="str">
        <f>IF(ISBLANK('Data Analysis (Client Schedule)'!H104),"",'Data Analysis (Client Schedule)'!H104)</f>
        <v/>
      </c>
      <c r="H116" s="246" t="str">
        <f>IF(ISBLANK('Data Analysis (Client Schedule)'!I104),"",'Data Analysis (Client Schedule)'!I104)</f>
        <v/>
      </c>
      <c r="I116" s="40">
        <f t="shared" si="123"/>
        <v>0</v>
      </c>
      <c r="J116" s="247" t="str">
        <f>IF(ISBLANK('Data Analysis (Client Schedule)'!K104),"",'Data Analysis (Client Schedule)'!K104)</f>
        <v/>
      </c>
      <c r="K116" s="247" t="str">
        <f>IF(ISBLANK('Data Analysis (Client Schedule)'!L104),"",'Data Analysis (Client Schedule)'!L104)</f>
        <v/>
      </c>
      <c r="L116" s="45" t="str">
        <f t="shared" si="124"/>
        <v/>
      </c>
      <c r="M116" s="30">
        <f t="shared" si="101"/>
        <v>0</v>
      </c>
      <c r="N116" s="31" t="str">
        <f t="shared" si="102"/>
        <v/>
      </c>
      <c r="O116" t="s">
        <v>40</v>
      </c>
      <c r="R116" s="145">
        <f t="shared" ca="1" si="103"/>
        <v>5.5E-2</v>
      </c>
      <c r="S116" s="30">
        <v>1.25</v>
      </c>
      <c r="T116" s="146">
        <f t="shared" ca="1" si="104"/>
        <v>0</v>
      </c>
      <c r="V116" s="33">
        <f t="shared" si="105"/>
        <v>0</v>
      </c>
      <c r="W116" s="33">
        <f t="shared" si="106"/>
        <v>0</v>
      </c>
      <c r="X116" s="33">
        <f t="shared" si="130"/>
        <v>0</v>
      </c>
      <c r="Y116" s="33">
        <f t="shared" si="130"/>
        <v>0</v>
      </c>
      <c r="Z116" s="33">
        <f t="shared" si="130"/>
        <v>0</v>
      </c>
      <c r="AA116" s="124"/>
      <c r="AB116" s="41">
        <f t="shared" ca="1" si="107"/>
        <v>0</v>
      </c>
      <c r="AC116" s="42">
        <f t="shared" ca="1" si="108"/>
        <v>0</v>
      </c>
      <c r="AD116" s="43">
        <f t="shared" ca="1" si="109"/>
        <v>0</v>
      </c>
      <c r="AE116" s="43">
        <f t="shared" ca="1" si="110"/>
        <v>0</v>
      </c>
      <c r="AF116" s="43">
        <f t="shared" ca="1" si="111"/>
        <v>0</v>
      </c>
      <c r="AG116" s="44">
        <f t="shared" ca="1" si="112"/>
        <v>0</v>
      </c>
      <c r="AJ116" s="38">
        <f t="shared" si="117"/>
        <v>0</v>
      </c>
      <c r="AK116" s="30">
        <v>1.25</v>
      </c>
      <c r="AL116" s="32">
        <f t="shared" si="113"/>
        <v>0</v>
      </c>
      <c r="AN116" s="34">
        <f t="shared" si="114"/>
        <v>0</v>
      </c>
      <c r="AO116" s="35">
        <f t="shared" ca="1" si="125"/>
        <v>0</v>
      </c>
      <c r="AP116" s="35">
        <f t="shared" ca="1" si="126"/>
        <v>0</v>
      </c>
      <c r="AQ116" s="35">
        <f t="shared" ca="1" si="127"/>
        <v>0</v>
      </c>
      <c r="AR116" s="35">
        <f t="shared" ca="1" si="128"/>
        <v>0</v>
      </c>
      <c r="AS116" s="35">
        <f t="shared" ca="1" si="129"/>
        <v>0</v>
      </c>
      <c r="AX116" s="14">
        <f t="shared" si="118"/>
        <v>6.0000000000000001E-3</v>
      </c>
      <c r="AY116" s="14">
        <f t="shared" si="119"/>
        <v>1.4999999999999999E-2</v>
      </c>
      <c r="AZ116" s="14">
        <f t="shared" si="120"/>
        <v>5.5E-2</v>
      </c>
      <c r="BA116" s="14">
        <f t="shared" si="115"/>
        <v>0</v>
      </c>
      <c r="BE116" t="str">
        <f t="shared" si="116"/>
        <v>N/A</v>
      </c>
      <c r="BF116" s="14">
        <f t="shared" si="121"/>
        <v>0</v>
      </c>
      <c r="BG116" s="14">
        <f t="shared" si="122"/>
        <v>0</v>
      </c>
    </row>
    <row r="117" spans="2:59" ht="14.7" outlineLevel="1" thickBot="1">
      <c r="B117" s="29">
        <v>96</v>
      </c>
      <c r="C117" s="136" t="str">
        <f>IF(ISBLANK('Data Analysis (Client Schedule)'!C105),"",'Data Analysis (Client Schedule)'!C105)</f>
        <v/>
      </c>
      <c r="D117" s="126" t="str">
        <f>IF(ISBLANK('Data Analysis (Client Schedule)'!E105),"",'Data Analysis (Client Schedule)'!E105)</f>
        <v/>
      </c>
      <c r="E117" s="127" t="str">
        <f>IF(ISBLANK('Data Analysis (Client Schedule)'!F105),"",'Data Analysis (Client Schedule)'!F105)</f>
        <v/>
      </c>
      <c r="F117" s="127" t="str">
        <f>IF(ISBLANK('Data Analysis (Client Schedule)'!G105),"",'Data Analysis (Client Schedule)'!G105)</f>
        <v/>
      </c>
      <c r="G117" s="246" t="str">
        <f>IF(ISBLANK('Data Analysis (Client Schedule)'!H105),"",'Data Analysis (Client Schedule)'!H105)</f>
        <v/>
      </c>
      <c r="H117" s="246" t="str">
        <f>IF(ISBLANK('Data Analysis (Client Schedule)'!I105),"",'Data Analysis (Client Schedule)'!I105)</f>
        <v/>
      </c>
      <c r="I117" s="40">
        <f t="shared" si="123"/>
        <v>0</v>
      </c>
      <c r="J117" s="247" t="str">
        <f>IF(ISBLANK('Data Analysis (Client Schedule)'!K105),"",'Data Analysis (Client Schedule)'!K105)</f>
        <v/>
      </c>
      <c r="K117" s="247" t="str">
        <f>IF(ISBLANK('Data Analysis (Client Schedule)'!L105),"",'Data Analysis (Client Schedule)'!L105)</f>
        <v/>
      </c>
      <c r="L117" s="45" t="str">
        <f t="shared" si="124"/>
        <v/>
      </c>
      <c r="M117" s="30">
        <f t="shared" si="101"/>
        <v>0</v>
      </c>
      <c r="N117" s="31" t="str">
        <f t="shared" si="102"/>
        <v/>
      </c>
      <c r="O117" t="s">
        <v>40</v>
      </c>
      <c r="R117" s="145">
        <f t="shared" ca="1" si="103"/>
        <v>5.5E-2</v>
      </c>
      <c r="S117" s="30">
        <v>1.25</v>
      </c>
      <c r="T117" s="146">
        <f t="shared" ca="1" si="104"/>
        <v>0</v>
      </c>
      <c r="V117" s="33">
        <f t="shared" si="105"/>
        <v>0</v>
      </c>
      <c r="W117" s="33">
        <f t="shared" si="106"/>
        <v>0</v>
      </c>
      <c r="X117" s="33">
        <f t="shared" si="130"/>
        <v>0</v>
      </c>
      <c r="Y117" s="33">
        <f t="shared" si="130"/>
        <v>0</v>
      </c>
      <c r="Z117" s="33">
        <f t="shared" si="130"/>
        <v>0</v>
      </c>
      <c r="AA117" s="124"/>
      <c r="AB117" s="41">
        <f t="shared" ca="1" si="107"/>
        <v>0</v>
      </c>
      <c r="AC117" s="42">
        <f t="shared" ca="1" si="108"/>
        <v>0</v>
      </c>
      <c r="AD117" s="43">
        <f t="shared" ca="1" si="109"/>
        <v>0</v>
      </c>
      <c r="AE117" s="43">
        <f t="shared" ca="1" si="110"/>
        <v>0</v>
      </c>
      <c r="AF117" s="43">
        <f t="shared" ca="1" si="111"/>
        <v>0</v>
      </c>
      <c r="AG117" s="44">
        <f t="shared" ca="1" si="112"/>
        <v>0</v>
      </c>
      <c r="AJ117" s="38">
        <f t="shared" si="117"/>
        <v>0</v>
      </c>
      <c r="AK117" s="30">
        <v>1.25</v>
      </c>
      <c r="AL117" s="32">
        <f t="shared" si="113"/>
        <v>0</v>
      </c>
      <c r="AN117" s="34">
        <f t="shared" si="114"/>
        <v>0</v>
      </c>
      <c r="AO117" s="35">
        <f t="shared" ca="1" si="125"/>
        <v>0</v>
      </c>
      <c r="AP117" s="35">
        <f t="shared" ca="1" si="126"/>
        <v>0</v>
      </c>
      <c r="AQ117" s="35">
        <f t="shared" ca="1" si="127"/>
        <v>0</v>
      </c>
      <c r="AR117" s="35">
        <f t="shared" ca="1" si="128"/>
        <v>0</v>
      </c>
      <c r="AS117" s="35">
        <f t="shared" ca="1" si="129"/>
        <v>0</v>
      </c>
      <c r="AX117" s="14">
        <f t="shared" si="118"/>
        <v>6.0000000000000001E-3</v>
      </c>
      <c r="AY117" s="14">
        <f t="shared" si="119"/>
        <v>1.4999999999999999E-2</v>
      </c>
      <c r="AZ117" s="14">
        <f t="shared" si="120"/>
        <v>5.5E-2</v>
      </c>
      <c r="BA117" s="14">
        <f t="shared" si="115"/>
        <v>0</v>
      </c>
      <c r="BE117" t="str">
        <f t="shared" si="116"/>
        <v>N/A</v>
      </c>
      <c r="BF117" s="14">
        <f t="shared" si="121"/>
        <v>0</v>
      </c>
      <c r="BG117" s="14">
        <f t="shared" si="122"/>
        <v>0</v>
      </c>
    </row>
    <row r="118" spans="2:59" ht="14.7" outlineLevel="1" thickBot="1">
      <c r="B118" s="29">
        <v>97</v>
      </c>
      <c r="C118" s="136" t="str">
        <f>IF(ISBLANK('Data Analysis (Client Schedule)'!C106),"",'Data Analysis (Client Schedule)'!C106)</f>
        <v/>
      </c>
      <c r="D118" s="126" t="str">
        <f>IF(ISBLANK('Data Analysis (Client Schedule)'!E106),"",'Data Analysis (Client Schedule)'!E106)</f>
        <v/>
      </c>
      <c r="E118" s="127" t="str">
        <f>IF(ISBLANK('Data Analysis (Client Schedule)'!F106),"",'Data Analysis (Client Schedule)'!F106)</f>
        <v/>
      </c>
      <c r="F118" s="127" t="str">
        <f>IF(ISBLANK('Data Analysis (Client Schedule)'!G106),"",'Data Analysis (Client Schedule)'!G106)</f>
        <v/>
      </c>
      <c r="G118" s="246" t="str">
        <f>IF(ISBLANK('Data Analysis (Client Schedule)'!H106),"",'Data Analysis (Client Schedule)'!H106)</f>
        <v/>
      </c>
      <c r="H118" s="246" t="str">
        <f>IF(ISBLANK('Data Analysis (Client Schedule)'!I106),"",'Data Analysis (Client Schedule)'!I106)</f>
        <v/>
      </c>
      <c r="I118" s="40">
        <f t="shared" si="123"/>
        <v>0</v>
      </c>
      <c r="J118" s="247" t="str">
        <f>IF(ISBLANK('Data Analysis (Client Schedule)'!K106),"",'Data Analysis (Client Schedule)'!K106)</f>
        <v/>
      </c>
      <c r="K118" s="247" t="str">
        <f>IF(ISBLANK('Data Analysis (Client Schedule)'!L106),"",'Data Analysis (Client Schedule)'!L106)</f>
        <v/>
      </c>
      <c r="L118" s="45" t="str">
        <f t="shared" si="124"/>
        <v/>
      </c>
      <c r="M118" s="30">
        <f t="shared" si="101"/>
        <v>0</v>
      </c>
      <c r="N118" s="31" t="str">
        <f t="shared" ref="N118:N149" si="131">IF(M118=0,"",IF(M118&gt;S118,"PASS","FAIL"))</f>
        <v/>
      </c>
      <c r="O118" t="s">
        <v>40</v>
      </c>
      <c r="R118" s="145">
        <f t="shared" ref="R118:R149" ca="1" si="132">LOOKUP(O118,$BC$17:$BC$18,AZ118:AZ118)</f>
        <v>5.5E-2</v>
      </c>
      <c r="S118" s="30">
        <v>1.25</v>
      </c>
      <c r="T118" s="146">
        <f t="shared" ref="T118:T149" ca="1" si="133">IFERROR(G118*R118/12,0)</f>
        <v>0</v>
      </c>
      <c r="V118" s="33">
        <f t="shared" ref="V118:V149" si="134">IFERROR((J118*$C$214)+J118,0)</f>
        <v>0</v>
      </c>
      <c r="W118" s="33">
        <f t="shared" ref="W118:W149" si="135">IFERROR(V118+(V118*$C$214),0)</f>
        <v>0</v>
      </c>
      <c r="X118" s="33">
        <f t="shared" si="130"/>
        <v>0</v>
      </c>
      <c r="Y118" s="33">
        <f t="shared" si="130"/>
        <v>0</v>
      </c>
      <c r="Z118" s="33">
        <f t="shared" si="130"/>
        <v>0</v>
      </c>
      <c r="AA118" s="124"/>
      <c r="AB118" s="41">
        <f t="shared" ref="AB118:AB149" ca="1" si="136">IFERROR(J118/T118,0)</f>
        <v>0</v>
      </c>
      <c r="AC118" s="42">
        <f t="shared" ref="AC118:AC149" ca="1" si="137">IFERROR(V118/$T118,0)</f>
        <v>0</v>
      </c>
      <c r="AD118" s="43">
        <f t="shared" ref="AD118:AD149" ca="1" si="138">IFERROR(W118/$T118,0)</f>
        <v>0</v>
      </c>
      <c r="AE118" s="43">
        <f t="shared" ref="AE118:AE149" ca="1" si="139">IFERROR(X118/$T118,0)</f>
        <v>0</v>
      </c>
      <c r="AF118" s="43">
        <f t="shared" ref="AF118:AF149" ca="1" si="140">IFERROR(Y118/$T118,0)</f>
        <v>0</v>
      </c>
      <c r="AG118" s="44">
        <f t="shared" ref="AG118:AG149" ca="1" si="141">IFERROR(Z118/$T118,0)</f>
        <v>0</v>
      </c>
      <c r="AJ118" s="38">
        <f t="shared" si="117"/>
        <v>0</v>
      </c>
      <c r="AK118" s="30">
        <v>1.25</v>
      </c>
      <c r="AL118" s="32">
        <f t="shared" ref="AL118:AL149" si="142">IFERROR(G118*AJ118/12,0)</f>
        <v>0</v>
      </c>
      <c r="AN118" s="34">
        <f t="shared" ref="AN118:AN149" si="143">IFERROR(J118/AL118,0)</f>
        <v>0</v>
      </c>
      <c r="AO118" s="35">
        <f t="shared" ca="1" si="125"/>
        <v>0</v>
      </c>
      <c r="AP118" s="35">
        <f t="shared" ca="1" si="126"/>
        <v>0</v>
      </c>
      <c r="AQ118" s="35">
        <f t="shared" ca="1" si="127"/>
        <v>0</v>
      </c>
      <c r="AR118" s="35">
        <f t="shared" ca="1" si="128"/>
        <v>0</v>
      </c>
      <c r="AS118" s="35">
        <f t="shared" ca="1" si="129"/>
        <v>0</v>
      </c>
      <c r="AX118" s="14">
        <f t="shared" si="118"/>
        <v>6.0000000000000001E-3</v>
      </c>
      <c r="AY118" s="14">
        <f t="shared" si="119"/>
        <v>1.4999999999999999E-2</v>
      </c>
      <c r="AZ118" s="14">
        <f t="shared" si="120"/>
        <v>5.5E-2</v>
      </c>
      <c r="BA118" s="14">
        <f t="shared" ref="BA118:BA149" si="144">IFERROR((L118-AX118)+AY118,0)</f>
        <v>0</v>
      </c>
      <c r="BE118" t="str">
        <f t="shared" ref="BE118:BE149" si="145">IF(OR(A118="Yes",AND(C118&lt;&gt;$C$178,C118&lt;&gt;$C$179)),"N/A",IF(AND(OR(C118=$C$178,C118=$C$179),G118=0),"Unen","Mort"))</f>
        <v>N/A</v>
      </c>
      <c r="BF118" s="14">
        <f t="shared" si="121"/>
        <v>0</v>
      </c>
      <c r="BG118" s="14">
        <f t="shared" si="122"/>
        <v>0</v>
      </c>
    </row>
    <row r="119" spans="2:59" ht="14.7" outlineLevel="1" thickBot="1">
      <c r="B119" s="29">
        <v>98</v>
      </c>
      <c r="C119" s="136" t="str">
        <f>IF(ISBLANK('Data Analysis (Client Schedule)'!C107),"",'Data Analysis (Client Schedule)'!C107)</f>
        <v/>
      </c>
      <c r="D119" s="126" t="str">
        <f>IF(ISBLANK('Data Analysis (Client Schedule)'!E107),"",'Data Analysis (Client Schedule)'!E107)</f>
        <v/>
      </c>
      <c r="E119" s="127" t="str">
        <f>IF(ISBLANK('Data Analysis (Client Schedule)'!F107),"",'Data Analysis (Client Schedule)'!F107)</f>
        <v/>
      </c>
      <c r="F119" s="127" t="str">
        <f>IF(ISBLANK('Data Analysis (Client Schedule)'!G107),"",'Data Analysis (Client Schedule)'!G107)</f>
        <v/>
      </c>
      <c r="G119" s="246" t="str">
        <f>IF(ISBLANK('Data Analysis (Client Schedule)'!H107),"",'Data Analysis (Client Schedule)'!H107)</f>
        <v/>
      </c>
      <c r="H119" s="246" t="str">
        <f>IF(ISBLANK('Data Analysis (Client Schedule)'!I107),"",'Data Analysis (Client Schedule)'!I107)</f>
        <v/>
      </c>
      <c r="I119" s="40">
        <f t="shared" si="123"/>
        <v>0</v>
      </c>
      <c r="J119" s="247" t="str">
        <f>IF(ISBLANK('Data Analysis (Client Schedule)'!K107),"",'Data Analysis (Client Schedule)'!K107)</f>
        <v/>
      </c>
      <c r="K119" s="247" t="str">
        <f>IF(ISBLANK('Data Analysis (Client Schedule)'!L107),"",'Data Analysis (Client Schedule)'!L107)</f>
        <v/>
      </c>
      <c r="L119" s="45" t="str">
        <f t="shared" si="124"/>
        <v/>
      </c>
      <c r="M119" s="30">
        <f t="shared" si="101"/>
        <v>0</v>
      </c>
      <c r="N119" s="31" t="str">
        <f t="shared" si="131"/>
        <v/>
      </c>
      <c r="O119" t="s">
        <v>40</v>
      </c>
      <c r="R119" s="145">
        <f t="shared" ca="1" si="132"/>
        <v>5.5E-2</v>
      </c>
      <c r="S119" s="30">
        <v>1.25</v>
      </c>
      <c r="T119" s="146">
        <f t="shared" ca="1" si="133"/>
        <v>0</v>
      </c>
      <c r="V119" s="33">
        <f t="shared" si="134"/>
        <v>0</v>
      </c>
      <c r="W119" s="33">
        <f t="shared" si="135"/>
        <v>0</v>
      </c>
      <c r="X119" s="33">
        <f t="shared" si="130"/>
        <v>0</v>
      </c>
      <c r="Y119" s="33">
        <f t="shared" si="130"/>
        <v>0</v>
      </c>
      <c r="Z119" s="33">
        <f t="shared" si="130"/>
        <v>0</v>
      </c>
      <c r="AA119" s="124"/>
      <c r="AB119" s="41">
        <f t="shared" ca="1" si="136"/>
        <v>0</v>
      </c>
      <c r="AC119" s="42">
        <f t="shared" ca="1" si="137"/>
        <v>0</v>
      </c>
      <c r="AD119" s="43">
        <f t="shared" ca="1" si="138"/>
        <v>0</v>
      </c>
      <c r="AE119" s="43">
        <f t="shared" ca="1" si="139"/>
        <v>0</v>
      </c>
      <c r="AF119" s="43">
        <f t="shared" ca="1" si="140"/>
        <v>0</v>
      </c>
      <c r="AG119" s="44">
        <f t="shared" ca="1" si="141"/>
        <v>0</v>
      </c>
      <c r="AJ119" s="38">
        <f t="shared" si="117"/>
        <v>0</v>
      </c>
      <c r="AK119" s="30">
        <v>1.25</v>
      </c>
      <c r="AL119" s="32">
        <f t="shared" si="142"/>
        <v>0</v>
      </c>
      <c r="AN119" s="34">
        <f t="shared" si="143"/>
        <v>0</v>
      </c>
      <c r="AO119" s="35">
        <f t="shared" ca="1" si="125"/>
        <v>0</v>
      </c>
      <c r="AP119" s="35">
        <f t="shared" ca="1" si="126"/>
        <v>0</v>
      </c>
      <c r="AQ119" s="35">
        <f t="shared" ca="1" si="127"/>
        <v>0</v>
      </c>
      <c r="AR119" s="35">
        <f t="shared" ca="1" si="128"/>
        <v>0</v>
      </c>
      <c r="AS119" s="35">
        <f t="shared" ca="1" si="129"/>
        <v>0</v>
      </c>
      <c r="AX119" s="14">
        <f t="shared" si="118"/>
        <v>6.0000000000000001E-3</v>
      </c>
      <c r="AY119" s="14">
        <f t="shared" si="119"/>
        <v>1.4999999999999999E-2</v>
      </c>
      <c r="AZ119" s="14">
        <f t="shared" si="120"/>
        <v>5.5E-2</v>
      </c>
      <c r="BA119" s="14">
        <f t="shared" si="144"/>
        <v>0</v>
      </c>
      <c r="BE119" t="str">
        <f t="shared" si="145"/>
        <v>N/A</v>
      </c>
      <c r="BF119" s="14">
        <f t="shared" si="121"/>
        <v>0</v>
      </c>
      <c r="BG119" s="14">
        <f t="shared" si="122"/>
        <v>0</v>
      </c>
    </row>
    <row r="120" spans="2:59" ht="14.7" outlineLevel="1" thickBot="1">
      <c r="B120" s="29">
        <v>99</v>
      </c>
      <c r="C120" s="136" t="str">
        <f>IF(ISBLANK('Data Analysis (Client Schedule)'!C108),"",'Data Analysis (Client Schedule)'!C108)</f>
        <v/>
      </c>
      <c r="D120" s="126" t="str">
        <f>IF(ISBLANK('Data Analysis (Client Schedule)'!E108),"",'Data Analysis (Client Schedule)'!E108)</f>
        <v/>
      </c>
      <c r="E120" s="127" t="str">
        <f>IF(ISBLANK('Data Analysis (Client Schedule)'!F108),"",'Data Analysis (Client Schedule)'!F108)</f>
        <v/>
      </c>
      <c r="F120" s="127" t="str">
        <f>IF(ISBLANK('Data Analysis (Client Schedule)'!G108),"",'Data Analysis (Client Schedule)'!G108)</f>
        <v/>
      </c>
      <c r="G120" s="246" t="str">
        <f>IF(ISBLANK('Data Analysis (Client Schedule)'!H108),"",'Data Analysis (Client Schedule)'!H108)</f>
        <v/>
      </c>
      <c r="H120" s="246" t="str">
        <f>IF(ISBLANK('Data Analysis (Client Schedule)'!I108),"",'Data Analysis (Client Schedule)'!I108)</f>
        <v/>
      </c>
      <c r="I120" s="40">
        <f t="shared" si="123"/>
        <v>0</v>
      </c>
      <c r="J120" s="247" t="str">
        <f>IF(ISBLANK('Data Analysis (Client Schedule)'!K108),"",'Data Analysis (Client Schedule)'!K108)</f>
        <v/>
      </c>
      <c r="K120" s="247" t="str">
        <f>IF(ISBLANK('Data Analysis (Client Schedule)'!L108),"",'Data Analysis (Client Schedule)'!L108)</f>
        <v/>
      </c>
      <c r="L120" s="45" t="str">
        <f t="shared" si="124"/>
        <v/>
      </c>
      <c r="M120" s="30">
        <f t="shared" si="101"/>
        <v>0</v>
      </c>
      <c r="N120" s="31" t="str">
        <f t="shared" si="131"/>
        <v/>
      </c>
      <c r="O120" t="s">
        <v>40</v>
      </c>
      <c r="R120" s="145">
        <f t="shared" ca="1" si="132"/>
        <v>5.5E-2</v>
      </c>
      <c r="S120" s="30">
        <v>1.25</v>
      </c>
      <c r="T120" s="146">
        <f t="shared" ca="1" si="133"/>
        <v>0</v>
      </c>
      <c r="V120" s="33">
        <f t="shared" si="134"/>
        <v>0</v>
      </c>
      <c r="W120" s="33">
        <f t="shared" si="135"/>
        <v>0</v>
      </c>
      <c r="X120" s="33">
        <f t="shared" si="130"/>
        <v>0</v>
      </c>
      <c r="Y120" s="33">
        <f t="shared" si="130"/>
        <v>0</v>
      </c>
      <c r="Z120" s="33">
        <f t="shared" si="130"/>
        <v>0</v>
      </c>
      <c r="AA120" s="124"/>
      <c r="AB120" s="41">
        <f t="shared" ca="1" si="136"/>
        <v>0</v>
      </c>
      <c r="AC120" s="42">
        <f t="shared" ca="1" si="137"/>
        <v>0</v>
      </c>
      <c r="AD120" s="43">
        <f t="shared" ca="1" si="138"/>
        <v>0</v>
      </c>
      <c r="AE120" s="43">
        <f t="shared" ca="1" si="139"/>
        <v>0</v>
      </c>
      <c r="AF120" s="43">
        <f t="shared" ca="1" si="140"/>
        <v>0</v>
      </c>
      <c r="AG120" s="44">
        <f t="shared" ca="1" si="141"/>
        <v>0</v>
      </c>
      <c r="AJ120" s="38">
        <f t="shared" si="117"/>
        <v>0</v>
      </c>
      <c r="AK120" s="30">
        <v>1.25</v>
      </c>
      <c r="AL120" s="32">
        <f t="shared" si="142"/>
        <v>0</v>
      </c>
      <c r="AN120" s="34">
        <f t="shared" si="143"/>
        <v>0</v>
      </c>
      <c r="AO120" s="35">
        <f t="shared" ca="1" si="125"/>
        <v>0</v>
      </c>
      <c r="AP120" s="35">
        <f t="shared" ca="1" si="126"/>
        <v>0</v>
      </c>
      <c r="AQ120" s="35">
        <f t="shared" ca="1" si="127"/>
        <v>0</v>
      </c>
      <c r="AR120" s="35">
        <f t="shared" ca="1" si="128"/>
        <v>0</v>
      </c>
      <c r="AS120" s="35">
        <f t="shared" ca="1" si="129"/>
        <v>0</v>
      </c>
      <c r="AX120" s="14">
        <f t="shared" si="118"/>
        <v>6.0000000000000001E-3</v>
      </c>
      <c r="AY120" s="14">
        <f t="shared" si="119"/>
        <v>1.4999999999999999E-2</v>
      </c>
      <c r="AZ120" s="14">
        <f t="shared" si="120"/>
        <v>5.5E-2</v>
      </c>
      <c r="BA120" s="14">
        <f t="shared" si="144"/>
        <v>0</v>
      </c>
      <c r="BE120" t="str">
        <f t="shared" si="145"/>
        <v>N/A</v>
      </c>
      <c r="BF120" s="14">
        <f t="shared" si="121"/>
        <v>0</v>
      </c>
      <c r="BG120" s="14">
        <f t="shared" si="122"/>
        <v>0</v>
      </c>
    </row>
    <row r="121" spans="2:59" ht="14.7" outlineLevel="1" thickBot="1">
      <c r="B121" s="29">
        <v>100</v>
      </c>
      <c r="C121" s="136" t="str">
        <f>IF(ISBLANK('Data Analysis (Client Schedule)'!C109),"",'Data Analysis (Client Schedule)'!C109)</f>
        <v/>
      </c>
      <c r="D121" s="126" t="str">
        <f>IF(ISBLANK('Data Analysis (Client Schedule)'!E109),"",'Data Analysis (Client Schedule)'!E109)</f>
        <v/>
      </c>
      <c r="E121" s="127" t="str">
        <f>IF(ISBLANK('Data Analysis (Client Schedule)'!F109),"",'Data Analysis (Client Schedule)'!F109)</f>
        <v/>
      </c>
      <c r="F121" s="127" t="str">
        <f>IF(ISBLANK('Data Analysis (Client Schedule)'!G109),"",'Data Analysis (Client Schedule)'!G109)</f>
        <v/>
      </c>
      <c r="G121" s="246" t="str">
        <f>IF(ISBLANK('Data Analysis (Client Schedule)'!H109),"",'Data Analysis (Client Schedule)'!H109)</f>
        <v/>
      </c>
      <c r="H121" s="246" t="str">
        <f>IF(ISBLANK('Data Analysis (Client Schedule)'!I109),"",'Data Analysis (Client Schedule)'!I109)</f>
        <v/>
      </c>
      <c r="I121" s="40">
        <f t="shared" si="123"/>
        <v>0</v>
      </c>
      <c r="J121" s="247" t="str">
        <f>IF(ISBLANK('Data Analysis (Client Schedule)'!K109),"",'Data Analysis (Client Schedule)'!K109)</f>
        <v/>
      </c>
      <c r="K121" s="247" t="str">
        <f>IF(ISBLANK('Data Analysis (Client Schedule)'!L109),"",'Data Analysis (Client Schedule)'!L109)</f>
        <v/>
      </c>
      <c r="L121" s="45" t="str">
        <f t="shared" si="124"/>
        <v/>
      </c>
      <c r="M121" s="30">
        <f t="shared" si="101"/>
        <v>0</v>
      </c>
      <c r="N121" s="31" t="str">
        <f t="shared" si="131"/>
        <v/>
      </c>
      <c r="O121" t="s">
        <v>40</v>
      </c>
      <c r="R121" s="145">
        <f t="shared" ca="1" si="132"/>
        <v>5.5E-2</v>
      </c>
      <c r="S121" s="30">
        <v>1.25</v>
      </c>
      <c r="T121" s="146">
        <f t="shared" ca="1" si="133"/>
        <v>0</v>
      </c>
      <c r="V121" s="33">
        <f t="shared" si="134"/>
        <v>0</v>
      </c>
      <c r="W121" s="33">
        <f t="shared" si="135"/>
        <v>0</v>
      </c>
      <c r="X121" s="33">
        <f t="shared" si="130"/>
        <v>0</v>
      </c>
      <c r="Y121" s="33">
        <f t="shared" si="130"/>
        <v>0</v>
      </c>
      <c r="Z121" s="33">
        <f t="shared" si="130"/>
        <v>0</v>
      </c>
      <c r="AA121" s="124"/>
      <c r="AB121" s="41">
        <f t="shared" ca="1" si="136"/>
        <v>0</v>
      </c>
      <c r="AC121" s="42">
        <f t="shared" ca="1" si="137"/>
        <v>0</v>
      </c>
      <c r="AD121" s="43">
        <f t="shared" ca="1" si="138"/>
        <v>0</v>
      </c>
      <c r="AE121" s="43">
        <f t="shared" ca="1" si="139"/>
        <v>0</v>
      </c>
      <c r="AF121" s="43">
        <f t="shared" ca="1" si="140"/>
        <v>0</v>
      </c>
      <c r="AG121" s="44">
        <f t="shared" ca="1" si="141"/>
        <v>0</v>
      </c>
      <c r="AJ121" s="38">
        <f t="shared" si="117"/>
        <v>0</v>
      </c>
      <c r="AK121" s="30">
        <v>1.25</v>
      </c>
      <c r="AL121" s="32">
        <f t="shared" si="142"/>
        <v>0</v>
      </c>
      <c r="AN121" s="34">
        <f t="shared" si="143"/>
        <v>0</v>
      </c>
      <c r="AO121" s="35">
        <f t="shared" ca="1" si="125"/>
        <v>0</v>
      </c>
      <c r="AP121" s="35">
        <f t="shared" ca="1" si="126"/>
        <v>0</v>
      </c>
      <c r="AQ121" s="35">
        <f t="shared" ca="1" si="127"/>
        <v>0</v>
      </c>
      <c r="AR121" s="35">
        <f t="shared" ca="1" si="128"/>
        <v>0</v>
      </c>
      <c r="AS121" s="35">
        <f t="shared" ca="1" si="129"/>
        <v>0</v>
      </c>
      <c r="AX121" s="14">
        <f t="shared" si="118"/>
        <v>6.0000000000000001E-3</v>
      </c>
      <c r="AY121" s="14">
        <f t="shared" si="119"/>
        <v>1.4999999999999999E-2</v>
      </c>
      <c r="AZ121" s="14">
        <f t="shared" si="120"/>
        <v>5.5E-2</v>
      </c>
      <c r="BA121" s="14">
        <f t="shared" si="144"/>
        <v>0</v>
      </c>
      <c r="BE121" t="str">
        <f t="shared" si="145"/>
        <v>N/A</v>
      </c>
      <c r="BF121" s="14">
        <f t="shared" si="121"/>
        <v>0</v>
      </c>
      <c r="BG121" s="14">
        <f t="shared" si="122"/>
        <v>0</v>
      </c>
    </row>
    <row r="122" spans="2:59" ht="14.7" outlineLevel="1" thickBot="1">
      <c r="B122" s="29">
        <v>101</v>
      </c>
      <c r="C122" s="136" t="str">
        <f>IF(ISBLANK('Data Analysis (Client Schedule)'!C110),"",'Data Analysis (Client Schedule)'!C110)</f>
        <v/>
      </c>
      <c r="D122" s="126" t="str">
        <f>IF(ISBLANK('Data Analysis (Client Schedule)'!E110),"",'Data Analysis (Client Schedule)'!E110)</f>
        <v/>
      </c>
      <c r="E122" s="127" t="str">
        <f>IF(ISBLANK('Data Analysis (Client Schedule)'!F110),"",'Data Analysis (Client Schedule)'!F110)</f>
        <v/>
      </c>
      <c r="F122" s="127" t="str">
        <f>IF(ISBLANK('Data Analysis (Client Schedule)'!G110),"",'Data Analysis (Client Schedule)'!G110)</f>
        <v/>
      </c>
      <c r="G122" s="246" t="str">
        <f>IF(ISBLANK('Data Analysis (Client Schedule)'!H110),"",'Data Analysis (Client Schedule)'!H110)</f>
        <v/>
      </c>
      <c r="H122" s="246" t="str">
        <f>IF(ISBLANK('Data Analysis (Client Schedule)'!I110),"",'Data Analysis (Client Schedule)'!I110)</f>
        <v/>
      </c>
      <c r="I122" s="40">
        <f t="shared" si="123"/>
        <v>0</v>
      </c>
      <c r="J122" s="247" t="str">
        <f>IF(ISBLANK('Data Analysis (Client Schedule)'!K110),"",'Data Analysis (Client Schedule)'!K110)</f>
        <v/>
      </c>
      <c r="K122" s="247" t="str">
        <f>IF(ISBLANK('Data Analysis (Client Schedule)'!L110),"",'Data Analysis (Client Schedule)'!L110)</f>
        <v/>
      </c>
      <c r="L122" s="45" t="str">
        <f t="shared" si="124"/>
        <v/>
      </c>
      <c r="M122" s="30">
        <f t="shared" si="101"/>
        <v>0</v>
      </c>
      <c r="N122" s="31" t="str">
        <f t="shared" si="131"/>
        <v/>
      </c>
      <c r="O122" t="s">
        <v>40</v>
      </c>
      <c r="R122" s="145">
        <f t="shared" ca="1" si="132"/>
        <v>5.5E-2</v>
      </c>
      <c r="S122" s="30">
        <v>1.25</v>
      </c>
      <c r="T122" s="146">
        <f t="shared" ca="1" si="133"/>
        <v>0</v>
      </c>
      <c r="V122" s="33">
        <f t="shared" si="134"/>
        <v>0</v>
      </c>
      <c r="W122" s="33">
        <f t="shared" si="135"/>
        <v>0</v>
      </c>
      <c r="X122" s="33">
        <f t="shared" ref="X122:Z141" si="146">W122+(W122*$C$214)</f>
        <v>0</v>
      </c>
      <c r="Y122" s="33">
        <f t="shared" si="146"/>
        <v>0</v>
      </c>
      <c r="Z122" s="33">
        <f t="shared" si="146"/>
        <v>0</v>
      </c>
      <c r="AA122" s="124"/>
      <c r="AB122" s="41">
        <f t="shared" ca="1" si="136"/>
        <v>0</v>
      </c>
      <c r="AC122" s="42">
        <f t="shared" ca="1" si="137"/>
        <v>0</v>
      </c>
      <c r="AD122" s="43">
        <f t="shared" ca="1" si="138"/>
        <v>0</v>
      </c>
      <c r="AE122" s="43">
        <f t="shared" ca="1" si="139"/>
        <v>0</v>
      </c>
      <c r="AF122" s="43">
        <f t="shared" ca="1" si="140"/>
        <v>0</v>
      </c>
      <c r="AG122" s="44">
        <f t="shared" ca="1" si="141"/>
        <v>0</v>
      </c>
      <c r="AJ122" s="38">
        <f t="shared" si="117"/>
        <v>0</v>
      </c>
      <c r="AK122" s="30">
        <v>1.25</v>
      </c>
      <c r="AL122" s="32">
        <f t="shared" si="142"/>
        <v>0</v>
      </c>
      <c r="AN122" s="34">
        <f t="shared" si="143"/>
        <v>0</v>
      </c>
      <c r="AO122" s="35">
        <f t="shared" ca="1" si="125"/>
        <v>0</v>
      </c>
      <c r="AP122" s="35">
        <f t="shared" ca="1" si="126"/>
        <v>0</v>
      </c>
      <c r="AQ122" s="35">
        <f t="shared" ca="1" si="127"/>
        <v>0</v>
      </c>
      <c r="AR122" s="35">
        <f t="shared" ca="1" si="128"/>
        <v>0</v>
      </c>
      <c r="AS122" s="35">
        <f t="shared" ca="1" si="129"/>
        <v>0</v>
      </c>
      <c r="AX122" s="14">
        <f t="shared" si="118"/>
        <v>6.0000000000000001E-3</v>
      </c>
      <c r="AY122" s="14">
        <f t="shared" si="119"/>
        <v>1.4999999999999999E-2</v>
      </c>
      <c r="AZ122" s="14">
        <f t="shared" si="120"/>
        <v>5.5E-2</v>
      </c>
      <c r="BA122" s="14">
        <f t="shared" si="144"/>
        <v>0</v>
      </c>
      <c r="BE122" t="str">
        <f t="shared" si="145"/>
        <v>N/A</v>
      </c>
      <c r="BF122" s="14">
        <f t="shared" si="121"/>
        <v>0</v>
      </c>
      <c r="BG122" s="14">
        <f t="shared" si="122"/>
        <v>0</v>
      </c>
    </row>
    <row r="123" spans="2:59" ht="14.7" outlineLevel="1" thickBot="1">
      <c r="B123" s="29">
        <v>102</v>
      </c>
      <c r="C123" s="136" t="str">
        <f>IF(ISBLANK('Data Analysis (Client Schedule)'!C111),"",'Data Analysis (Client Schedule)'!C111)</f>
        <v/>
      </c>
      <c r="D123" s="126" t="str">
        <f>IF(ISBLANK('Data Analysis (Client Schedule)'!E111),"",'Data Analysis (Client Schedule)'!E111)</f>
        <v/>
      </c>
      <c r="E123" s="127" t="str">
        <f>IF(ISBLANK('Data Analysis (Client Schedule)'!F111),"",'Data Analysis (Client Schedule)'!F111)</f>
        <v/>
      </c>
      <c r="F123" s="127" t="str">
        <f>IF(ISBLANK('Data Analysis (Client Schedule)'!G111),"",'Data Analysis (Client Schedule)'!G111)</f>
        <v/>
      </c>
      <c r="G123" s="246" t="str">
        <f>IF(ISBLANK('Data Analysis (Client Schedule)'!H111),"",'Data Analysis (Client Schedule)'!H111)</f>
        <v/>
      </c>
      <c r="H123" s="246" t="str">
        <f>IF(ISBLANK('Data Analysis (Client Schedule)'!I111),"",'Data Analysis (Client Schedule)'!I111)</f>
        <v/>
      </c>
      <c r="I123" s="40">
        <f t="shared" si="123"/>
        <v>0</v>
      </c>
      <c r="J123" s="247" t="str">
        <f>IF(ISBLANK('Data Analysis (Client Schedule)'!K111),"",'Data Analysis (Client Schedule)'!K111)</f>
        <v/>
      </c>
      <c r="K123" s="247" t="str">
        <f>IF(ISBLANK('Data Analysis (Client Schedule)'!L111),"",'Data Analysis (Client Schedule)'!L111)</f>
        <v/>
      </c>
      <c r="L123" s="45" t="str">
        <f t="shared" si="124"/>
        <v/>
      </c>
      <c r="M123" s="30">
        <f t="shared" si="101"/>
        <v>0</v>
      </c>
      <c r="N123" s="31" t="str">
        <f t="shared" si="131"/>
        <v/>
      </c>
      <c r="O123" t="s">
        <v>40</v>
      </c>
      <c r="R123" s="145">
        <f t="shared" ca="1" si="132"/>
        <v>5.5E-2</v>
      </c>
      <c r="S123" s="30">
        <v>1.25</v>
      </c>
      <c r="T123" s="146">
        <f t="shared" ca="1" si="133"/>
        <v>0</v>
      </c>
      <c r="V123" s="33">
        <f t="shared" si="134"/>
        <v>0</v>
      </c>
      <c r="W123" s="33">
        <f t="shared" si="135"/>
        <v>0</v>
      </c>
      <c r="X123" s="33">
        <f t="shared" si="146"/>
        <v>0</v>
      </c>
      <c r="Y123" s="33">
        <f t="shared" si="146"/>
        <v>0</v>
      </c>
      <c r="Z123" s="33">
        <f t="shared" si="146"/>
        <v>0</v>
      </c>
      <c r="AA123" s="124"/>
      <c r="AB123" s="41">
        <f t="shared" ca="1" si="136"/>
        <v>0</v>
      </c>
      <c r="AC123" s="42">
        <f t="shared" ca="1" si="137"/>
        <v>0</v>
      </c>
      <c r="AD123" s="43">
        <f t="shared" ca="1" si="138"/>
        <v>0</v>
      </c>
      <c r="AE123" s="43">
        <f t="shared" ca="1" si="139"/>
        <v>0</v>
      </c>
      <c r="AF123" s="43">
        <f t="shared" ca="1" si="140"/>
        <v>0</v>
      </c>
      <c r="AG123" s="44">
        <f t="shared" ca="1" si="141"/>
        <v>0</v>
      </c>
      <c r="AJ123" s="38">
        <f t="shared" si="117"/>
        <v>0</v>
      </c>
      <c r="AK123" s="30">
        <v>1.25</v>
      </c>
      <c r="AL123" s="32">
        <f t="shared" si="142"/>
        <v>0</v>
      </c>
      <c r="AN123" s="34">
        <f t="shared" si="143"/>
        <v>0</v>
      </c>
      <c r="AO123" s="35">
        <f t="shared" ca="1" si="125"/>
        <v>0</v>
      </c>
      <c r="AP123" s="35">
        <f t="shared" ca="1" si="126"/>
        <v>0</v>
      </c>
      <c r="AQ123" s="35">
        <f t="shared" ca="1" si="127"/>
        <v>0</v>
      </c>
      <c r="AR123" s="35">
        <f t="shared" ca="1" si="128"/>
        <v>0</v>
      </c>
      <c r="AS123" s="35">
        <f t="shared" ca="1" si="129"/>
        <v>0</v>
      </c>
      <c r="AX123" s="14">
        <f t="shared" si="118"/>
        <v>6.0000000000000001E-3</v>
      </c>
      <c r="AY123" s="14">
        <f t="shared" si="119"/>
        <v>1.4999999999999999E-2</v>
      </c>
      <c r="AZ123" s="14">
        <f t="shared" si="120"/>
        <v>5.5E-2</v>
      </c>
      <c r="BA123" s="14">
        <f t="shared" si="144"/>
        <v>0</v>
      </c>
      <c r="BE123" t="str">
        <f t="shared" si="145"/>
        <v>N/A</v>
      </c>
      <c r="BF123" s="14">
        <f t="shared" si="121"/>
        <v>0</v>
      </c>
      <c r="BG123" s="14">
        <f t="shared" si="122"/>
        <v>0</v>
      </c>
    </row>
    <row r="124" spans="2:59" ht="14.7" outlineLevel="1" thickBot="1">
      <c r="B124" s="29">
        <v>103</v>
      </c>
      <c r="C124" s="136" t="str">
        <f>IF(ISBLANK('Data Analysis (Client Schedule)'!C112),"",'Data Analysis (Client Schedule)'!C112)</f>
        <v/>
      </c>
      <c r="D124" s="126" t="str">
        <f>IF(ISBLANK('Data Analysis (Client Schedule)'!E112),"",'Data Analysis (Client Schedule)'!E112)</f>
        <v/>
      </c>
      <c r="E124" s="127" t="str">
        <f>IF(ISBLANK('Data Analysis (Client Schedule)'!F112),"",'Data Analysis (Client Schedule)'!F112)</f>
        <v/>
      </c>
      <c r="F124" s="127" t="str">
        <f>IF(ISBLANK('Data Analysis (Client Schedule)'!G112),"",'Data Analysis (Client Schedule)'!G112)</f>
        <v/>
      </c>
      <c r="G124" s="246" t="str">
        <f>IF(ISBLANK('Data Analysis (Client Schedule)'!H112),"",'Data Analysis (Client Schedule)'!H112)</f>
        <v/>
      </c>
      <c r="H124" s="246" t="str">
        <f>IF(ISBLANK('Data Analysis (Client Schedule)'!I112),"",'Data Analysis (Client Schedule)'!I112)</f>
        <v/>
      </c>
      <c r="I124" s="40">
        <f t="shared" si="123"/>
        <v>0</v>
      </c>
      <c r="J124" s="247" t="str">
        <f>IF(ISBLANK('Data Analysis (Client Schedule)'!K112),"",'Data Analysis (Client Schedule)'!K112)</f>
        <v/>
      </c>
      <c r="K124" s="247" t="str">
        <f>IF(ISBLANK('Data Analysis (Client Schedule)'!L112),"",'Data Analysis (Client Schedule)'!L112)</f>
        <v/>
      </c>
      <c r="L124" s="45" t="str">
        <f t="shared" si="124"/>
        <v/>
      </c>
      <c r="M124" s="30">
        <f t="shared" si="101"/>
        <v>0</v>
      </c>
      <c r="N124" s="31" t="str">
        <f t="shared" si="131"/>
        <v/>
      </c>
      <c r="O124" t="s">
        <v>40</v>
      </c>
      <c r="R124" s="145">
        <f t="shared" ca="1" si="132"/>
        <v>5.5E-2</v>
      </c>
      <c r="S124" s="30">
        <v>1.25</v>
      </c>
      <c r="T124" s="146">
        <f t="shared" ca="1" si="133"/>
        <v>0</v>
      </c>
      <c r="V124" s="33">
        <f t="shared" si="134"/>
        <v>0</v>
      </c>
      <c r="W124" s="33">
        <f t="shared" si="135"/>
        <v>0</v>
      </c>
      <c r="X124" s="33">
        <f t="shared" si="146"/>
        <v>0</v>
      </c>
      <c r="Y124" s="33">
        <f t="shared" si="146"/>
        <v>0</v>
      </c>
      <c r="Z124" s="33">
        <f t="shared" si="146"/>
        <v>0</v>
      </c>
      <c r="AA124" s="124"/>
      <c r="AB124" s="41">
        <f t="shared" ca="1" si="136"/>
        <v>0</v>
      </c>
      <c r="AC124" s="42">
        <f t="shared" ca="1" si="137"/>
        <v>0</v>
      </c>
      <c r="AD124" s="43">
        <f t="shared" ca="1" si="138"/>
        <v>0</v>
      </c>
      <c r="AE124" s="43">
        <f t="shared" ca="1" si="139"/>
        <v>0</v>
      </c>
      <c r="AF124" s="43">
        <f t="shared" ca="1" si="140"/>
        <v>0</v>
      </c>
      <c r="AG124" s="44">
        <f t="shared" ca="1" si="141"/>
        <v>0</v>
      </c>
      <c r="AJ124" s="38">
        <f t="shared" si="117"/>
        <v>0</v>
      </c>
      <c r="AK124" s="30">
        <v>1.25</v>
      </c>
      <c r="AL124" s="32">
        <f t="shared" si="142"/>
        <v>0</v>
      </c>
      <c r="AN124" s="34">
        <f t="shared" si="143"/>
        <v>0</v>
      </c>
      <c r="AO124" s="35">
        <f t="shared" ca="1" si="125"/>
        <v>0</v>
      </c>
      <c r="AP124" s="35">
        <f t="shared" ca="1" si="126"/>
        <v>0</v>
      </c>
      <c r="AQ124" s="35">
        <f t="shared" ca="1" si="127"/>
        <v>0</v>
      </c>
      <c r="AR124" s="35">
        <f t="shared" ca="1" si="128"/>
        <v>0</v>
      </c>
      <c r="AS124" s="35">
        <f t="shared" ca="1" si="129"/>
        <v>0</v>
      </c>
      <c r="AX124" s="14">
        <f t="shared" si="118"/>
        <v>6.0000000000000001E-3</v>
      </c>
      <c r="AY124" s="14">
        <f t="shared" si="119"/>
        <v>1.4999999999999999E-2</v>
      </c>
      <c r="AZ124" s="14">
        <f t="shared" si="120"/>
        <v>5.5E-2</v>
      </c>
      <c r="BA124" s="14">
        <f t="shared" si="144"/>
        <v>0</v>
      </c>
      <c r="BE124" t="str">
        <f t="shared" si="145"/>
        <v>N/A</v>
      </c>
      <c r="BF124" s="14">
        <f t="shared" si="121"/>
        <v>0</v>
      </c>
      <c r="BG124" s="14">
        <f t="shared" si="122"/>
        <v>0</v>
      </c>
    </row>
    <row r="125" spans="2:59" ht="14.7" outlineLevel="1" thickBot="1">
      <c r="B125" s="29">
        <v>104</v>
      </c>
      <c r="C125" s="136" t="str">
        <f>IF(ISBLANK('Data Analysis (Client Schedule)'!C113),"",'Data Analysis (Client Schedule)'!C113)</f>
        <v/>
      </c>
      <c r="D125" s="126" t="str">
        <f>IF(ISBLANK('Data Analysis (Client Schedule)'!E113),"",'Data Analysis (Client Schedule)'!E113)</f>
        <v/>
      </c>
      <c r="E125" s="127" t="str">
        <f>IF(ISBLANK('Data Analysis (Client Schedule)'!F113),"",'Data Analysis (Client Schedule)'!F113)</f>
        <v/>
      </c>
      <c r="F125" s="127" t="str">
        <f>IF(ISBLANK('Data Analysis (Client Schedule)'!G113),"",'Data Analysis (Client Schedule)'!G113)</f>
        <v/>
      </c>
      <c r="G125" s="246" t="str">
        <f>IF(ISBLANK('Data Analysis (Client Schedule)'!H113),"",'Data Analysis (Client Schedule)'!H113)</f>
        <v/>
      </c>
      <c r="H125" s="246" t="str">
        <f>IF(ISBLANK('Data Analysis (Client Schedule)'!I113),"",'Data Analysis (Client Schedule)'!I113)</f>
        <v/>
      </c>
      <c r="I125" s="40">
        <f t="shared" si="123"/>
        <v>0</v>
      </c>
      <c r="J125" s="247" t="str">
        <f>IF(ISBLANK('Data Analysis (Client Schedule)'!K113),"",'Data Analysis (Client Schedule)'!K113)</f>
        <v/>
      </c>
      <c r="K125" s="247" t="str">
        <f>IF(ISBLANK('Data Analysis (Client Schedule)'!L113),"",'Data Analysis (Client Schedule)'!L113)</f>
        <v/>
      </c>
      <c r="L125" s="45" t="str">
        <f t="shared" si="124"/>
        <v/>
      </c>
      <c r="M125" s="30">
        <f t="shared" si="101"/>
        <v>0</v>
      </c>
      <c r="N125" s="31" t="str">
        <f t="shared" si="131"/>
        <v/>
      </c>
      <c r="O125" t="s">
        <v>40</v>
      </c>
      <c r="R125" s="145">
        <f t="shared" ca="1" si="132"/>
        <v>5.5E-2</v>
      </c>
      <c r="S125" s="30">
        <v>1.25</v>
      </c>
      <c r="T125" s="146">
        <f t="shared" ca="1" si="133"/>
        <v>0</v>
      </c>
      <c r="V125" s="33">
        <f t="shared" si="134"/>
        <v>0</v>
      </c>
      <c r="W125" s="33">
        <f t="shared" si="135"/>
        <v>0</v>
      </c>
      <c r="X125" s="33">
        <f t="shared" si="146"/>
        <v>0</v>
      </c>
      <c r="Y125" s="33">
        <f t="shared" si="146"/>
        <v>0</v>
      </c>
      <c r="Z125" s="33">
        <f t="shared" si="146"/>
        <v>0</v>
      </c>
      <c r="AA125" s="124"/>
      <c r="AB125" s="41">
        <f t="shared" ca="1" si="136"/>
        <v>0</v>
      </c>
      <c r="AC125" s="42">
        <f t="shared" ca="1" si="137"/>
        <v>0</v>
      </c>
      <c r="AD125" s="43">
        <f t="shared" ca="1" si="138"/>
        <v>0</v>
      </c>
      <c r="AE125" s="43">
        <f t="shared" ca="1" si="139"/>
        <v>0</v>
      </c>
      <c r="AF125" s="43">
        <f t="shared" ca="1" si="140"/>
        <v>0</v>
      </c>
      <c r="AG125" s="44">
        <f t="shared" ca="1" si="141"/>
        <v>0</v>
      </c>
      <c r="AJ125" s="38">
        <f t="shared" si="117"/>
        <v>0</v>
      </c>
      <c r="AK125" s="30">
        <v>1.25</v>
      </c>
      <c r="AL125" s="32">
        <f t="shared" si="142"/>
        <v>0</v>
      </c>
      <c r="AN125" s="34">
        <f t="shared" si="143"/>
        <v>0</v>
      </c>
      <c r="AO125" s="35">
        <f t="shared" ca="1" si="125"/>
        <v>0</v>
      </c>
      <c r="AP125" s="35">
        <f t="shared" ca="1" si="126"/>
        <v>0</v>
      </c>
      <c r="AQ125" s="35">
        <f t="shared" ca="1" si="127"/>
        <v>0</v>
      </c>
      <c r="AR125" s="35">
        <f t="shared" ca="1" si="128"/>
        <v>0</v>
      </c>
      <c r="AS125" s="35">
        <f t="shared" ca="1" si="129"/>
        <v>0</v>
      </c>
      <c r="AX125" s="14">
        <f t="shared" si="118"/>
        <v>6.0000000000000001E-3</v>
      </c>
      <c r="AY125" s="14">
        <f t="shared" si="119"/>
        <v>1.4999999999999999E-2</v>
      </c>
      <c r="AZ125" s="14">
        <f t="shared" si="120"/>
        <v>5.5E-2</v>
      </c>
      <c r="BA125" s="14">
        <f t="shared" si="144"/>
        <v>0</v>
      </c>
      <c r="BE125" t="str">
        <f t="shared" si="145"/>
        <v>N/A</v>
      </c>
      <c r="BF125" s="14">
        <f t="shared" si="121"/>
        <v>0</v>
      </c>
      <c r="BG125" s="14">
        <f t="shared" si="122"/>
        <v>0</v>
      </c>
    </row>
    <row r="126" spans="2:59" ht="14.7" outlineLevel="1" thickBot="1">
      <c r="B126" s="29">
        <v>105</v>
      </c>
      <c r="C126" s="136" t="str">
        <f>IF(ISBLANK('Data Analysis (Client Schedule)'!C114),"",'Data Analysis (Client Schedule)'!C114)</f>
        <v/>
      </c>
      <c r="D126" s="126" t="str">
        <f>IF(ISBLANK('Data Analysis (Client Schedule)'!E114),"",'Data Analysis (Client Schedule)'!E114)</f>
        <v/>
      </c>
      <c r="E126" s="127" t="str">
        <f>IF(ISBLANK('Data Analysis (Client Schedule)'!F114),"",'Data Analysis (Client Schedule)'!F114)</f>
        <v/>
      </c>
      <c r="F126" s="127" t="str">
        <f>IF(ISBLANK('Data Analysis (Client Schedule)'!G114),"",'Data Analysis (Client Schedule)'!G114)</f>
        <v/>
      </c>
      <c r="G126" s="246" t="str">
        <f>IF(ISBLANK('Data Analysis (Client Schedule)'!H114),"",'Data Analysis (Client Schedule)'!H114)</f>
        <v/>
      </c>
      <c r="H126" s="246" t="str">
        <f>IF(ISBLANK('Data Analysis (Client Schedule)'!I114),"",'Data Analysis (Client Schedule)'!I114)</f>
        <v/>
      </c>
      <c r="I126" s="40">
        <f t="shared" si="123"/>
        <v>0</v>
      </c>
      <c r="J126" s="247" t="str">
        <f>IF(ISBLANK('Data Analysis (Client Schedule)'!K114),"",'Data Analysis (Client Schedule)'!K114)</f>
        <v/>
      </c>
      <c r="K126" s="247" t="str">
        <f>IF(ISBLANK('Data Analysis (Client Schedule)'!L114),"",'Data Analysis (Client Schedule)'!L114)</f>
        <v/>
      </c>
      <c r="L126" s="45" t="str">
        <f t="shared" si="124"/>
        <v/>
      </c>
      <c r="M126" s="30">
        <f t="shared" si="101"/>
        <v>0</v>
      </c>
      <c r="N126" s="31" t="str">
        <f t="shared" si="131"/>
        <v/>
      </c>
      <c r="O126" t="s">
        <v>40</v>
      </c>
      <c r="R126" s="145">
        <f t="shared" ca="1" si="132"/>
        <v>5.5E-2</v>
      </c>
      <c r="S126" s="30">
        <v>1.25</v>
      </c>
      <c r="T126" s="146">
        <f t="shared" ca="1" si="133"/>
        <v>0</v>
      </c>
      <c r="V126" s="33">
        <f t="shared" si="134"/>
        <v>0</v>
      </c>
      <c r="W126" s="33">
        <f t="shared" si="135"/>
        <v>0</v>
      </c>
      <c r="X126" s="33">
        <f t="shared" si="146"/>
        <v>0</v>
      </c>
      <c r="Y126" s="33">
        <f t="shared" si="146"/>
        <v>0</v>
      </c>
      <c r="Z126" s="33">
        <f t="shared" si="146"/>
        <v>0</v>
      </c>
      <c r="AA126" s="124"/>
      <c r="AB126" s="41">
        <f t="shared" ca="1" si="136"/>
        <v>0</v>
      </c>
      <c r="AC126" s="42">
        <f t="shared" ca="1" si="137"/>
        <v>0</v>
      </c>
      <c r="AD126" s="43">
        <f t="shared" ca="1" si="138"/>
        <v>0</v>
      </c>
      <c r="AE126" s="43">
        <f t="shared" ca="1" si="139"/>
        <v>0</v>
      </c>
      <c r="AF126" s="43">
        <f t="shared" ca="1" si="140"/>
        <v>0</v>
      </c>
      <c r="AG126" s="44">
        <f t="shared" ca="1" si="141"/>
        <v>0</v>
      </c>
      <c r="AJ126" s="38">
        <f t="shared" si="117"/>
        <v>0</v>
      </c>
      <c r="AK126" s="30">
        <v>1.25</v>
      </c>
      <c r="AL126" s="32">
        <f t="shared" si="142"/>
        <v>0</v>
      </c>
      <c r="AN126" s="34">
        <f t="shared" si="143"/>
        <v>0</v>
      </c>
      <c r="AO126" s="35">
        <f t="shared" ca="1" si="125"/>
        <v>0</v>
      </c>
      <c r="AP126" s="35">
        <f t="shared" ca="1" si="126"/>
        <v>0</v>
      </c>
      <c r="AQ126" s="35">
        <f t="shared" ca="1" si="127"/>
        <v>0</v>
      </c>
      <c r="AR126" s="35">
        <f t="shared" ca="1" si="128"/>
        <v>0</v>
      </c>
      <c r="AS126" s="35">
        <f t="shared" ca="1" si="129"/>
        <v>0</v>
      </c>
      <c r="AX126" s="14">
        <f t="shared" si="118"/>
        <v>6.0000000000000001E-3</v>
      </c>
      <c r="AY126" s="14">
        <f t="shared" si="119"/>
        <v>1.4999999999999999E-2</v>
      </c>
      <c r="AZ126" s="14">
        <f t="shared" si="120"/>
        <v>5.5E-2</v>
      </c>
      <c r="BA126" s="14">
        <f t="shared" si="144"/>
        <v>0</v>
      </c>
      <c r="BE126" t="str">
        <f t="shared" si="145"/>
        <v>N/A</v>
      </c>
      <c r="BF126" s="14">
        <f t="shared" si="121"/>
        <v>0</v>
      </c>
      <c r="BG126" s="14">
        <f t="shared" si="122"/>
        <v>0</v>
      </c>
    </row>
    <row r="127" spans="2:59" ht="14.7" outlineLevel="1" thickBot="1">
      <c r="B127" s="29">
        <v>106</v>
      </c>
      <c r="C127" s="136" t="str">
        <f>IF(ISBLANK('Data Analysis (Client Schedule)'!C115),"",'Data Analysis (Client Schedule)'!C115)</f>
        <v/>
      </c>
      <c r="D127" s="126" t="str">
        <f>IF(ISBLANK('Data Analysis (Client Schedule)'!E115),"",'Data Analysis (Client Schedule)'!E115)</f>
        <v/>
      </c>
      <c r="E127" s="127" t="str">
        <f>IF(ISBLANK('Data Analysis (Client Schedule)'!F115),"",'Data Analysis (Client Schedule)'!F115)</f>
        <v/>
      </c>
      <c r="F127" s="127" t="str">
        <f>IF(ISBLANK('Data Analysis (Client Schedule)'!G115),"",'Data Analysis (Client Schedule)'!G115)</f>
        <v/>
      </c>
      <c r="G127" s="246" t="str">
        <f>IF(ISBLANK('Data Analysis (Client Schedule)'!H115),"",'Data Analysis (Client Schedule)'!H115)</f>
        <v/>
      </c>
      <c r="H127" s="246" t="str">
        <f>IF(ISBLANK('Data Analysis (Client Schedule)'!I115),"",'Data Analysis (Client Schedule)'!I115)</f>
        <v/>
      </c>
      <c r="I127" s="40">
        <f t="shared" si="123"/>
        <v>0</v>
      </c>
      <c r="J127" s="247" t="str">
        <f>IF(ISBLANK('Data Analysis (Client Schedule)'!K115),"",'Data Analysis (Client Schedule)'!K115)</f>
        <v/>
      </c>
      <c r="K127" s="247" t="str">
        <f>IF(ISBLANK('Data Analysis (Client Schedule)'!L115),"",'Data Analysis (Client Schedule)'!L115)</f>
        <v/>
      </c>
      <c r="L127" s="45" t="str">
        <f t="shared" si="124"/>
        <v/>
      </c>
      <c r="M127" s="30">
        <f t="shared" si="101"/>
        <v>0</v>
      </c>
      <c r="N127" s="31" t="str">
        <f t="shared" si="131"/>
        <v/>
      </c>
      <c r="O127" t="s">
        <v>40</v>
      </c>
      <c r="R127" s="145">
        <f t="shared" ca="1" si="132"/>
        <v>5.5E-2</v>
      </c>
      <c r="S127" s="30">
        <v>1.25</v>
      </c>
      <c r="T127" s="146">
        <f t="shared" ca="1" si="133"/>
        <v>0</v>
      </c>
      <c r="V127" s="33">
        <f t="shared" si="134"/>
        <v>0</v>
      </c>
      <c r="W127" s="33">
        <f t="shared" si="135"/>
        <v>0</v>
      </c>
      <c r="X127" s="33">
        <f t="shared" si="146"/>
        <v>0</v>
      </c>
      <c r="Y127" s="33">
        <f t="shared" si="146"/>
        <v>0</v>
      </c>
      <c r="Z127" s="33">
        <f t="shared" si="146"/>
        <v>0</v>
      </c>
      <c r="AA127" s="124"/>
      <c r="AB127" s="41">
        <f t="shared" ca="1" si="136"/>
        <v>0</v>
      </c>
      <c r="AC127" s="42">
        <f t="shared" ca="1" si="137"/>
        <v>0</v>
      </c>
      <c r="AD127" s="43">
        <f t="shared" ca="1" si="138"/>
        <v>0</v>
      </c>
      <c r="AE127" s="43">
        <f t="shared" ca="1" si="139"/>
        <v>0</v>
      </c>
      <c r="AF127" s="43">
        <f t="shared" ca="1" si="140"/>
        <v>0</v>
      </c>
      <c r="AG127" s="44">
        <f t="shared" ca="1" si="141"/>
        <v>0</v>
      </c>
      <c r="AJ127" s="38">
        <f t="shared" si="117"/>
        <v>0</v>
      </c>
      <c r="AK127" s="30">
        <v>1.25</v>
      </c>
      <c r="AL127" s="32">
        <f t="shared" si="142"/>
        <v>0</v>
      </c>
      <c r="AN127" s="34">
        <f t="shared" si="143"/>
        <v>0</v>
      </c>
      <c r="AO127" s="35">
        <f t="shared" ca="1" si="125"/>
        <v>0</v>
      </c>
      <c r="AP127" s="35">
        <f t="shared" ca="1" si="126"/>
        <v>0</v>
      </c>
      <c r="AQ127" s="35">
        <f t="shared" ca="1" si="127"/>
        <v>0</v>
      </c>
      <c r="AR127" s="35">
        <f t="shared" ca="1" si="128"/>
        <v>0</v>
      </c>
      <c r="AS127" s="35">
        <f t="shared" ca="1" si="129"/>
        <v>0</v>
      </c>
      <c r="AX127" s="14">
        <f t="shared" si="118"/>
        <v>6.0000000000000001E-3</v>
      </c>
      <c r="AY127" s="14">
        <f t="shared" si="119"/>
        <v>1.4999999999999999E-2</v>
      </c>
      <c r="AZ127" s="14">
        <f t="shared" si="120"/>
        <v>5.5E-2</v>
      </c>
      <c r="BA127" s="14">
        <f t="shared" si="144"/>
        <v>0</v>
      </c>
      <c r="BE127" t="str">
        <f t="shared" si="145"/>
        <v>N/A</v>
      </c>
      <c r="BF127" s="14">
        <f t="shared" si="121"/>
        <v>0</v>
      </c>
      <c r="BG127" s="14">
        <f t="shared" si="122"/>
        <v>0</v>
      </c>
    </row>
    <row r="128" spans="2:59" ht="14.7" outlineLevel="1" thickBot="1">
      <c r="B128" s="29">
        <v>107</v>
      </c>
      <c r="C128" s="136" t="str">
        <f>IF(ISBLANK('Data Analysis (Client Schedule)'!C116),"",'Data Analysis (Client Schedule)'!C116)</f>
        <v/>
      </c>
      <c r="D128" s="126" t="str">
        <f>IF(ISBLANK('Data Analysis (Client Schedule)'!E116),"",'Data Analysis (Client Schedule)'!E116)</f>
        <v/>
      </c>
      <c r="E128" s="127" t="str">
        <f>IF(ISBLANK('Data Analysis (Client Schedule)'!F116),"",'Data Analysis (Client Schedule)'!F116)</f>
        <v/>
      </c>
      <c r="F128" s="127" t="str">
        <f>IF(ISBLANK('Data Analysis (Client Schedule)'!G116),"",'Data Analysis (Client Schedule)'!G116)</f>
        <v/>
      </c>
      <c r="G128" s="246" t="str">
        <f>IF(ISBLANK('Data Analysis (Client Schedule)'!H116),"",'Data Analysis (Client Schedule)'!H116)</f>
        <v/>
      </c>
      <c r="H128" s="246" t="str">
        <f>IF(ISBLANK('Data Analysis (Client Schedule)'!I116),"",'Data Analysis (Client Schedule)'!I116)</f>
        <v/>
      </c>
      <c r="I128" s="40">
        <f t="shared" si="123"/>
        <v>0</v>
      </c>
      <c r="J128" s="247" t="str">
        <f>IF(ISBLANK('Data Analysis (Client Schedule)'!K116),"",'Data Analysis (Client Schedule)'!K116)</f>
        <v/>
      </c>
      <c r="K128" s="247" t="str">
        <f>IF(ISBLANK('Data Analysis (Client Schedule)'!L116),"",'Data Analysis (Client Schedule)'!L116)</f>
        <v/>
      </c>
      <c r="L128" s="45" t="str">
        <f t="shared" si="124"/>
        <v/>
      </c>
      <c r="M128" s="30">
        <f t="shared" si="101"/>
        <v>0</v>
      </c>
      <c r="N128" s="31" t="str">
        <f t="shared" si="131"/>
        <v/>
      </c>
      <c r="O128" t="s">
        <v>40</v>
      </c>
      <c r="R128" s="145">
        <f t="shared" ca="1" si="132"/>
        <v>5.5E-2</v>
      </c>
      <c r="S128" s="30">
        <v>1.25</v>
      </c>
      <c r="T128" s="146">
        <f t="shared" ca="1" si="133"/>
        <v>0</v>
      </c>
      <c r="V128" s="33">
        <f t="shared" si="134"/>
        <v>0</v>
      </c>
      <c r="W128" s="33">
        <f t="shared" si="135"/>
        <v>0</v>
      </c>
      <c r="X128" s="33">
        <f t="shared" si="146"/>
        <v>0</v>
      </c>
      <c r="Y128" s="33">
        <f t="shared" si="146"/>
        <v>0</v>
      </c>
      <c r="Z128" s="33">
        <f t="shared" si="146"/>
        <v>0</v>
      </c>
      <c r="AA128" s="124"/>
      <c r="AB128" s="41">
        <f t="shared" ca="1" si="136"/>
        <v>0</v>
      </c>
      <c r="AC128" s="42">
        <f t="shared" ca="1" si="137"/>
        <v>0</v>
      </c>
      <c r="AD128" s="43">
        <f t="shared" ca="1" si="138"/>
        <v>0</v>
      </c>
      <c r="AE128" s="43">
        <f t="shared" ca="1" si="139"/>
        <v>0</v>
      </c>
      <c r="AF128" s="43">
        <f t="shared" ca="1" si="140"/>
        <v>0</v>
      </c>
      <c r="AG128" s="44">
        <f t="shared" ca="1" si="141"/>
        <v>0</v>
      </c>
      <c r="AJ128" s="38">
        <f t="shared" si="117"/>
        <v>0</v>
      </c>
      <c r="AK128" s="30">
        <v>1.25</v>
      </c>
      <c r="AL128" s="32">
        <f t="shared" si="142"/>
        <v>0</v>
      </c>
      <c r="AN128" s="34">
        <f t="shared" si="143"/>
        <v>0</v>
      </c>
      <c r="AO128" s="35">
        <f t="shared" ca="1" si="125"/>
        <v>0</v>
      </c>
      <c r="AP128" s="35">
        <f t="shared" ca="1" si="126"/>
        <v>0</v>
      </c>
      <c r="AQ128" s="35">
        <f t="shared" ca="1" si="127"/>
        <v>0</v>
      </c>
      <c r="AR128" s="35">
        <f t="shared" ca="1" si="128"/>
        <v>0</v>
      </c>
      <c r="AS128" s="35">
        <f t="shared" ca="1" si="129"/>
        <v>0</v>
      </c>
      <c r="AX128" s="14">
        <f t="shared" si="118"/>
        <v>6.0000000000000001E-3</v>
      </c>
      <c r="AY128" s="14">
        <f t="shared" si="119"/>
        <v>1.4999999999999999E-2</v>
      </c>
      <c r="AZ128" s="14">
        <f t="shared" si="120"/>
        <v>5.5E-2</v>
      </c>
      <c r="BA128" s="14">
        <f t="shared" si="144"/>
        <v>0</v>
      </c>
      <c r="BE128" t="str">
        <f t="shared" si="145"/>
        <v>N/A</v>
      </c>
      <c r="BF128" s="14">
        <f t="shared" si="121"/>
        <v>0</v>
      </c>
      <c r="BG128" s="14">
        <f t="shared" si="122"/>
        <v>0</v>
      </c>
    </row>
    <row r="129" spans="2:59" ht="14.7" outlineLevel="1" thickBot="1">
      <c r="B129" s="29">
        <v>108</v>
      </c>
      <c r="C129" s="136" t="str">
        <f>IF(ISBLANK('Data Analysis (Client Schedule)'!C117),"",'Data Analysis (Client Schedule)'!C117)</f>
        <v/>
      </c>
      <c r="D129" s="126" t="str">
        <f>IF(ISBLANK('Data Analysis (Client Schedule)'!E117),"",'Data Analysis (Client Schedule)'!E117)</f>
        <v/>
      </c>
      <c r="E129" s="127" t="str">
        <f>IF(ISBLANK('Data Analysis (Client Schedule)'!F117),"",'Data Analysis (Client Schedule)'!F117)</f>
        <v/>
      </c>
      <c r="F129" s="127" t="str">
        <f>IF(ISBLANK('Data Analysis (Client Schedule)'!G117),"",'Data Analysis (Client Schedule)'!G117)</f>
        <v/>
      </c>
      <c r="G129" s="246" t="str">
        <f>IF(ISBLANK('Data Analysis (Client Schedule)'!H117),"",'Data Analysis (Client Schedule)'!H117)</f>
        <v/>
      </c>
      <c r="H129" s="246" t="str">
        <f>IF(ISBLANK('Data Analysis (Client Schedule)'!I117),"",'Data Analysis (Client Schedule)'!I117)</f>
        <v/>
      </c>
      <c r="I129" s="40">
        <f t="shared" si="123"/>
        <v>0</v>
      </c>
      <c r="J129" s="247" t="str">
        <f>IF(ISBLANK('Data Analysis (Client Schedule)'!K117),"",'Data Analysis (Client Schedule)'!K117)</f>
        <v/>
      </c>
      <c r="K129" s="247" t="str">
        <f>IF(ISBLANK('Data Analysis (Client Schedule)'!L117),"",'Data Analysis (Client Schedule)'!L117)</f>
        <v/>
      </c>
      <c r="L129" s="45" t="str">
        <f t="shared" si="124"/>
        <v/>
      </c>
      <c r="M129" s="30">
        <f t="shared" si="101"/>
        <v>0</v>
      </c>
      <c r="N129" s="31" t="str">
        <f t="shared" si="131"/>
        <v/>
      </c>
      <c r="O129" t="s">
        <v>40</v>
      </c>
      <c r="R129" s="145">
        <f t="shared" ca="1" si="132"/>
        <v>5.5E-2</v>
      </c>
      <c r="S129" s="30">
        <v>1.25</v>
      </c>
      <c r="T129" s="146">
        <f t="shared" ca="1" si="133"/>
        <v>0</v>
      </c>
      <c r="V129" s="33">
        <f t="shared" si="134"/>
        <v>0</v>
      </c>
      <c r="W129" s="33">
        <f t="shared" si="135"/>
        <v>0</v>
      </c>
      <c r="X129" s="33">
        <f t="shared" si="146"/>
        <v>0</v>
      </c>
      <c r="Y129" s="33">
        <f t="shared" si="146"/>
        <v>0</v>
      </c>
      <c r="Z129" s="33">
        <f t="shared" si="146"/>
        <v>0</v>
      </c>
      <c r="AA129" s="124"/>
      <c r="AB129" s="41">
        <f t="shared" ca="1" si="136"/>
        <v>0</v>
      </c>
      <c r="AC129" s="42">
        <f t="shared" ca="1" si="137"/>
        <v>0</v>
      </c>
      <c r="AD129" s="43">
        <f t="shared" ca="1" si="138"/>
        <v>0</v>
      </c>
      <c r="AE129" s="43">
        <f t="shared" ca="1" si="139"/>
        <v>0</v>
      </c>
      <c r="AF129" s="43">
        <f t="shared" ca="1" si="140"/>
        <v>0</v>
      </c>
      <c r="AG129" s="44">
        <f t="shared" ca="1" si="141"/>
        <v>0</v>
      </c>
      <c r="AJ129" s="38">
        <f t="shared" si="117"/>
        <v>0</v>
      </c>
      <c r="AK129" s="30">
        <v>1.25</v>
      </c>
      <c r="AL129" s="32">
        <f t="shared" si="142"/>
        <v>0</v>
      </c>
      <c r="AN129" s="34">
        <f t="shared" si="143"/>
        <v>0</v>
      </c>
      <c r="AO129" s="35">
        <f t="shared" ca="1" si="125"/>
        <v>0</v>
      </c>
      <c r="AP129" s="35">
        <f t="shared" ca="1" si="126"/>
        <v>0</v>
      </c>
      <c r="AQ129" s="35">
        <f t="shared" ca="1" si="127"/>
        <v>0</v>
      </c>
      <c r="AR129" s="35">
        <f t="shared" ca="1" si="128"/>
        <v>0</v>
      </c>
      <c r="AS129" s="35">
        <f t="shared" ca="1" si="129"/>
        <v>0</v>
      </c>
      <c r="AX129" s="14">
        <f t="shared" si="118"/>
        <v>6.0000000000000001E-3</v>
      </c>
      <c r="AY129" s="14">
        <f t="shared" si="119"/>
        <v>1.4999999999999999E-2</v>
      </c>
      <c r="AZ129" s="14">
        <f t="shared" si="120"/>
        <v>5.5E-2</v>
      </c>
      <c r="BA129" s="14">
        <f t="shared" si="144"/>
        <v>0</v>
      </c>
      <c r="BE129" t="str">
        <f t="shared" si="145"/>
        <v>N/A</v>
      </c>
      <c r="BF129" s="14">
        <f t="shared" si="121"/>
        <v>0</v>
      </c>
      <c r="BG129" s="14">
        <f t="shared" si="122"/>
        <v>0</v>
      </c>
    </row>
    <row r="130" spans="2:59" ht="14.7" outlineLevel="1" thickBot="1">
      <c r="B130" s="29">
        <v>109</v>
      </c>
      <c r="C130" s="136" t="str">
        <f>IF(ISBLANK('Data Analysis (Client Schedule)'!C118),"",'Data Analysis (Client Schedule)'!C118)</f>
        <v/>
      </c>
      <c r="D130" s="126" t="str">
        <f>IF(ISBLANK('Data Analysis (Client Schedule)'!E118),"",'Data Analysis (Client Schedule)'!E118)</f>
        <v/>
      </c>
      <c r="E130" s="127" t="str">
        <f>IF(ISBLANK('Data Analysis (Client Schedule)'!F118),"",'Data Analysis (Client Schedule)'!F118)</f>
        <v/>
      </c>
      <c r="F130" s="127" t="str">
        <f>IF(ISBLANK('Data Analysis (Client Schedule)'!G118),"",'Data Analysis (Client Schedule)'!G118)</f>
        <v/>
      </c>
      <c r="G130" s="246" t="str">
        <f>IF(ISBLANK('Data Analysis (Client Schedule)'!H118),"",'Data Analysis (Client Schedule)'!H118)</f>
        <v/>
      </c>
      <c r="H130" s="246" t="str">
        <f>IF(ISBLANK('Data Analysis (Client Schedule)'!I118),"",'Data Analysis (Client Schedule)'!I118)</f>
        <v/>
      </c>
      <c r="I130" s="40">
        <f t="shared" si="123"/>
        <v>0</v>
      </c>
      <c r="J130" s="247" t="str">
        <f>IF(ISBLANK('Data Analysis (Client Schedule)'!K118),"",'Data Analysis (Client Schedule)'!K118)</f>
        <v/>
      </c>
      <c r="K130" s="247" t="str">
        <f>IF(ISBLANK('Data Analysis (Client Schedule)'!L118),"",'Data Analysis (Client Schedule)'!L118)</f>
        <v/>
      </c>
      <c r="L130" s="45" t="str">
        <f t="shared" si="124"/>
        <v/>
      </c>
      <c r="M130" s="30">
        <f t="shared" si="101"/>
        <v>0</v>
      </c>
      <c r="N130" s="31" t="str">
        <f t="shared" si="131"/>
        <v/>
      </c>
      <c r="O130" t="s">
        <v>40</v>
      </c>
      <c r="R130" s="145">
        <f t="shared" ca="1" si="132"/>
        <v>5.5E-2</v>
      </c>
      <c r="S130" s="30">
        <v>1.25</v>
      </c>
      <c r="T130" s="146">
        <f t="shared" ca="1" si="133"/>
        <v>0</v>
      </c>
      <c r="V130" s="33">
        <f t="shared" si="134"/>
        <v>0</v>
      </c>
      <c r="W130" s="33">
        <f t="shared" si="135"/>
        <v>0</v>
      </c>
      <c r="X130" s="33">
        <f t="shared" si="146"/>
        <v>0</v>
      </c>
      <c r="Y130" s="33">
        <f t="shared" si="146"/>
        <v>0</v>
      </c>
      <c r="Z130" s="33">
        <f t="shared" si="146"/>
        <v>0</v>
      </c>
      <c r="AA130" s="124"/>
      <c r="AB130" s="41">
        <f t="shared" ca="1" si="136"/>
        <v>0</v>
      </c>
      <c r="AC130" s="42">
        <f t="shared" ca="1" si="137"/>
        <v>0</v>
      </c>
      <c r="AD130" s="43">
        <f t="shared" ca="1" si="138"/>
        <v>0</v>
      </c>
      <c r="AE130" s="43">
        <f t="shared" ca="1" si="139"/>
        <v>0</v>
      </c>
      <c r="AF130" s="43">
        <f t="shared" ca="1" si="140"/>
        <v>0</v>
      </c>
      <c r="AG130" s="44">
        <f t="shared" ca="1" si="141"/>
        <v>0</v>
      </c>
      <c r="AJ130" s="38">
        <f t="shared" si="117"/>
        <v>0</v>
      </c>
      <c r="AK130" s="30">
        <v>1.25</v>
      </c>
      <c r="AL130" s="32">
        <f t="shared" si="142"/>
        <v>0</v>
      </c>
      <c r="AN130" s="34">
        <f t="shared" si="143"/>
        <v>0</v>
      </c>
      <c r="AO130" s="35">
        <f t="shared" ca="1" si="125"/>
        <v>0</v>
      </c>
      <c r="AP130" s="35">
        <f t="shared" ca="1" si="126"/>
        <v>0</v>
      </c>
      <c r="AQ130" s="35">
        <f t="shared" ca="1" si="127"/>
        <v>0</v>
      </c>
      <c r="AR130" s="35">
        <f t="shared" ca="1" si="128"/>
        <v>0</v>
      </c>
      <c r="AS130" s="35">
        <f t="shared" ca="1" si="129"/>
        <v>0</v>
      </c>
      <c r="AX130" s="14">
        <f t="shared" si="118"/>
        <v>6.0000000000000001E-3</v>
      </c>
      <c r="AY130" s="14">
        <f t="shared" si="119"/>
        <v>1.4999999999999999E-2</v>
      </c>
      <c r="AZ130" s="14">
        <f t="shared" si="120"/>
        <v>5.5E-2</v>
      </c>
      <c r="BA130" s="14">
        <f t="shared" si="144"/>
        <v>0</v>
      </c>
      <c r="BE130" t="str">
        <f t="shared" si="145"/>
        <v>N/A</v>
      </c>
      <c r="BF130" s="14">
        <f t="shared" si="121"/>
        <v>0</v>
      </c>
      <c r="BG130" s="14">
        <f t="shared" si="122"/>
        <v>0</v>
      </c>
    </row>
    <row r="131" spans="2:59" ht="14.7" outlineLevel="1" thickBot="1">
      <c r="B131" s="29">
        <v>110</v>
      </c>
      <c r="C131" s="136" t="str">
        <f>IF(ISBLANK('Data Analysis (Client Schedule)'!C119),"",'Data Analysis (Client Schedule)'!C119)</f>
        <v/>
      </c>
      <c r="D131" s="126" t="str">
        <f>IF(ISBLANK('Data Analysis (Client Schedule)'!E119),"",'Data Analysis (Client Schedule)'!E119)</f>
        <v/>
      </c>
      <c r="E131" s="127" t="str">
        <f>IF(ISBLANK('Data Analysis (Client Schedule)'!F119),"",'Data Analysis (Client Schedule)'!F119)</f>
        <v/>
      </c>
      <c r="F131" s="127" t="str">
        <f>IF(ISBLANK('Data Analysis (Client Schedule)'!G119),"",'Data Analysis (Client Schedule)'!G119)</f>
        <v/>
      </c>
      <c r="G131" s="246" t="str">
        <f>IF(ISBLANK('Data Analysis (Client Schedule)'!H119),"",'Data Analysis (Client Schedule)'!H119)</f>
        <v/>
      </c>
      <c r="H131" s="246" t="str">
        <f>IF(ISBLANK('Data Analysis (Client Schedule)'!I119),"",'Data Analysis (Client Schedule)'!I119)</f>
        <v/>
      </c>
      <c r="I131" s="40">
        <f t="shared" si="123"/>
        <v>0</v>
      </c>
      <c r="J131" s="247" t="str">
        <f>IF(ISBLANK('Data Analysis (Client Schedule)'!K119),"",'Data Analysis (Client Schedule)'!K119)</f>
        <v/>
      </c>
      <c r="K131" s="247" t="str">
        <f>IF(ISBLANK('Data Analysis (Client Schedule)'!L119),"",'Data Analysis (Client Schedule)'!L119)</f>
        <v/>
      </c>
      <c r="L131" s="45" t="str">
        <f t="shared" si="124"/>
        <v/>
      </c>
      <c r="M131" s="30">
        <f t="shared" si="101"/>
        <v>0</v>
      </c>
      <c r="N131" s="31" t="str">
        <f t="shared" si="131"/>
        <v/>
      </c>
      <c r="O131" t="s">
        <v>40</v>
      </c>
      <c r="R131" s="145">
        <f t="shared" ca="1" si="132"/>
        <v>5.5E-2</v>
      </c>
      <c r="S131" s="30">
        <v>1.25</v>
      </c>
      <c r="T131" s="146">
        <f t="shared" ca="1" si="133"/>
        <v>0</v>
      </c>
      <c r="V131" s="33">
        <f t="shared" si="134"/>
        <v>0</v>
      </c>
      <c r="W131" s="33">
        <f t="shared" si="135"/>
        <v>0</v>
      </c>
      <c r="X131" s="33">
        <f t="shared" si="146"/>
        <v>0</v>
      </c>
      <c r="Y131" s="33">
        <f t="shared" si="146"/>
        <v>0</v>
      </c>
      <c r="Z131" s="33">
        <f t="shared" si="146"/>
        <v>0</v>
      </c>
      <c r="AA131" s="124"/>
      <c r="AB131" s="41">
        <f t="shared" ca="1" si="136"/>
        <v>0</v>
      </c>
      <c r="AC131" s="42">
        <f t="shared" ca="1" si="137"/>
        <v>0</v>
      </c>
      <c r="AD131" s="43">
        <f t="shared" ca="1" si="138"/>
        <v>0</v>
      </c>
      <c r="AE131" s="43">
        <f t="shared" ca="1" si="139"/>
        <v>0</v>
      </c>
      <c r="AF131" s="43">
        <f t="shared" ca="1" si="140"/>
        <v>0</v>
      </c>
      <c r="AG131" s="44">
        <f t="shared" ca="1" si="141"/>
        <v>0</v>
      </c>
      <c r="AJ131" s="38">
        <f t="shared" si="117"/>
        <v>0</v>
      </c>
      <c r="AK131" s="30">
        <v>1.25</v>
      </c>
      <c r="AL131" s="32">
        <f t="shared" si="142"/>
        <v>0</v>
      </c>
      <c r="AN131" s="34">
        <f t="shared" si="143"/>
        <v>0</v>
      </c>
      <c r="AO131" s="35">
        <f t="shared" ref="AO131:AO162" ca="1" si="147">IFERROR(V131/$T131,0)</f>
        <v>0</v>
      </c>
      <c r="AP131" s="35">
        <f t="shared" ref="AP131:AP162" ca="1" si="148">IFERROR(W131/$T131,0)</f>
        <v>0</v>
      </c>
      <c r="AQ131" s="35">
        <f t="shared" ref="AQ131:AQ162" ca="1" si="149">IFERROR(X131/$T131,0)</f>
        <v>0</v>
      </c>
      <c r="AR131" s="35">
        <f t="shared" ref="AR131:AR162" ca="1" si="150">IFERROR(Y131/$T131,0)</f>
        <v>0</v>
      </c>
      <c r="AS131" s="35">
        <f t="shared" ref="AS131:AS162" ca="1" si="151">IFERROR(Z131/$T131,0)</f>
        <v>0</v>
      </c>
      <c r="AX131" s="14">
        <f t="shared" si="118"/>
        <v>6.0000000000000001E-3</v>
      </c>
      <c r="AY131" s="14">
        <f t="shared" si="119"/>
        <v>1.4999999999999999E-2</v>
      </c>
      <c r="AZ131" s="14">
        <f t="shared" si="120"/>
        <v>5.5E-2</v>
      </c>
      <c r="BA131" s="14">
        <f t="shared" si="144"/>
        <v>0</v>
      </c>
      <c r="BE131" t="str">
        <f t="shared" si="145"/>
        <v>N/A</v>
      </c>
      <c r="BF131" s="14">
        <f t="shared" si="121"/>
        <v>0</v>
      </c>
      <c r="BG131" s="14">
        <f t="shared" si="122"/>
        <v>0</v>
      </c>
    </row>
    <row r="132" spans="2:59" ht="14.7" outlineLevel="1" thickBot="1">
      <c r="B132" s="29">
        <v>111</v>
      </c>
      <c r="C132" s="136" t="str">
        <f>IF(ISBLANK('Data Analysis (Client Schedule)'!C120),"",'Data Analysis (Client Schedule)'!C120)</f>
        <v/>
      </c>
      <c r="D132" s="126" t="str">
        <f>IF(ISBLANK('Data Analysis (Client Schedule)'!E120),"",'Data Analysis (Client Schedule)'!E120)</f>
        <v/>
      </c>
      <c r="E132" s="127" t="str">
        <f>IF(ISBLANK('Data Analysis (Client Schedule)'!F120),"",'Data Analysis (Client Schedule)'!F120)</f>
        <v/>
      </c>
      <c r="F132" s="127" t="str">
        <f>IF(ISBLANK('Data Analysis (Client Schedule)'!G120),"",'Data Analysis (Client Schedule)'!G120)</f>
        <v/>
      </c>
      <c r="G132" s="246" t="str">
        <f>IF(ISBLANK('Data Analysis (Client Schedule)'!H120),"",'Data Analysis (Client Schedule)'!H120)</f>
        <v/>
      </c>
      <c r="H132" s="246" t="str">
        <f>IF(ISBLANK('Data Analysis (Client Schedule)'!I120),"",'Data Analysis (Client Schedule)'!I120)</f>
        <v/>
      </c>
      <c r="I132" s="40">
        <f t="shared" si="123"/>
        <v>0</v>
      </c>
      <c r="J132" s="247" t="str">
        <f>IF(ISBLANK('Data Analysis (Client Schedule)'!K120),"",'Data Analysis (Client Schedule)'!K120)</f>
        <v/>
      </c>
      <c r="K132" s="247" t="str">
        <f>IF(ISBLANK('Data Analysis (Client Schedule)'!L120),"",'Data Analysis (Client Schedule)'!L120)</f>
        <v/>
      </c>
      <c r="L132" s="45" t="str">
        <f t="shared" si="124"/>
        <v/>
      </c>
      <c r="M132" s="30">
        <f t="shared" si="101"/>
        <v>0</v>
      </c>
      <c r="N132" s="31" t="str">
        <f t="shared" si="131"/>
        <v/>
      </c>
      <c r="O132" t="s">
        <v>40</v>
      </c>
      <c r="R132" s="145">
        <f t="shared" ca="1" si="132"/>
        <v>5.5E-2</v>
      </c>
      <c r="S132" s="30">
        <v>1.25</v>
      </c>
      <c r="T132" s="146">
        <f t="shared" ca="1" si="133"/>
        <v>0</v>
      </c>
      <c r="V132" s="33">
        <f t="shared" si="134"/>
        <v>0</v>
      </c>
      <c r="W132" s="33">
        <f t="shared" si="135"/>
        <v>0</v>
      </c>
      <c r="X132" s="33">
        <f t="shared" si="146"/>
        <v>0</v>
      </c>
      <c r="Y132" s="33">
        <f t="shared" si="146"/>
        <v>0</v>
      </c>
      <c r="Z132" s="33">
        <f t="shared" si="146"/>
        <v>0</v>
      </c>
      <c r="AA132" s="124"/>
      <c r="AB132" s="41">
        <f t="shared" ca="1" si="136"/>
        <v>0</v>
      </c>
      <c r="AC132" s="42">
        <f t="shared" ca="1" si="137"/>
        <v>0</v>
      </c>
      <c r="AD132" s="43">
        <f t="shared" ca="1" si="138"/>
        <v>0</v>
      </c>
      <c r="AE132" s="43">
        <f t="shared" ca="1" si="139"/>
        <v>0</v>
      </c>
      <c r="AF132" s="43">
        <f t="shared" ca="1" si="140"/>
        <v>0</v>
      </c>
      <c r="AG132" s="44">
        <f t="shared" ca="1" si="141"/>
        <v>0</v>
      </c>
      <c r="AJ132" s="38">
        <f t="shared" si="117"/>
        <v>0</v>
      </c>
      <c r="AK132" s="30">
        <v>1.25</v>
      </c>
      <c r="AL132" s="32">
        <f t="shared" si="142"/>
        <v>0</v>
      </c>
      <c r="AN132" s="34">
        <f t="shared" si="143"/>
        <v>0</v>
      </c>
      <c r="AO132" s="35">
        <f t="shared" ca="1" si="147"/>
        <v>0</v>
      </c>
      <c r="AP132" s="35">
        <f t="shared" ca="1" si="148"/>
        <v>0</v>
      </c>
      <c r="AQ132" s="35">
        <f t="shared" ca="1" si="149"/>
        <v>0</v>
      </c>
      <c r="AR132" s="35">
        <f t="shared" ca="1" si="150"/>
        <v>0</v>
      </c>
      <c r="AS132" s="35">
        <f t="shared" ca="1" si="151"/>
        <v>0</v>
      </c>
      <c r="AX132" s="14">
        <f t="shared" si="118"/>
        <v>6.0000000000000001E-3</v>
      </c>
      <c r="AY132" s="14">
        <f t="shared" si="119"/>
        <v>1.4999999999999999E-2</v>
      </c>
      <c r="AZ132" s="14">
        <f t="shared" si="120"/>
        <v>5.5E-2</v>
      </c>
      <c r="BA132" s="14">
        <f t="shared" si="144"/>
        <v>0</v>
      </c>
      <c r="BE132" t="str">
        <f t="shared" si="145"/>
        <v>N/A</v>
      </c>
      <c r="BF132" s="14">
        <f t="shared" si="121"/>
        <v>0</v>
      </c>
      <c r="BG132" s="14">
        <f t="shared" si="122"/>
        <v>0</v>
      </c>
    </row>
    <row r="133" spans="2:59" ht="14.7" outlineLevel="1" thickBot="1">
      <c r="B133" s="29">
        <v>112</v>
      </c>
      <c r="C133" s="136" t="str">
        <f>IF(ISBLANK('Data Analysis (Client Schedule)'!C121),"",'Data Analysis (Client Schedule)'!C121)</f>
        <v/>
      </c>
      <c r="D133" s="126" t="str">
        <f>IF(ISBLANK('Data Analysis (Client Schedule)'!E121),"",'Data Analysis (Client Schedule)'!E121)</f>
        <v/>
      </c>
      <c r="E133" s="127" t="str">
        <f>IF(ISBLANK('Data Analysis (Client Schedule)'!F121),"",'Data Analysis (Client Schedule)'!F121)</f>
        <v/>
      </c>
      <c r="F133" s="127" t="str">
        <f>IF(ISBLANK('Data Analysis (Client Schedule)'!G121),"",'Data Analysis (Client Schedule)'!G121)</f>
        <v/>
      </c>
      <c r="G133" s="246" t="str">
        <f>IF(ISBLANK('Data Analysis (Client Schedule)'!H121),"",'Data Analysis (Client Schedule)'!H121)</f>
        <v/>
      </c>
      <c r="H133" s="246" t="str">
        <f>IF(ISBLANK('Data Analysis (Client Schedule)'!I121),"",'Data Analysis (Client Schedule)'!I121)</f>
        <v/>
      </c>
      <c r="I133" s="40">
        <f t="shared" si="123"/>
        <v>0</v>
      </c>
      <c r="J133" s="247" t="str">
        <f>IF(ISBLANK('Data Analysis (Client Schedule)'!K121),"",'Data Analysis (Client Schedule)'!K121)</f>
        <v/>
      </c>
      <c r="K133" s="247" t="str">
        <f>IF(ISBLANK('Data Analysis (Client Schedule)'!L121),"",'Data Analysis (Client Schedule)'!L121)</f>
        <v/>
      </c>
      <c r="L133" s="45" t="str">
        <f t="shared" si="124"/>
        <v/>
      </c>
      <c r="M133" s="30">
        <f t="shared" si="101"/>
        <v>0</v>
      </c>
      <c r="N133" s="31" t="str">
        <f t="shared" si="131"/>
        <v/>
      </c>
      <c r="O133" t="s">
        <v>40</v>
      </c>
      <c r="R133" s="145">
        <f t="shared" ca="1" si="132"/>
        <v>5.5E-2</v>
      </c>
      <c r="S133" s="30">
        <v>1.25</v>
      </c>
      <c r="T133" s="146">
        <f t="shared" ca="1" si="133"/>
        <v>0</v>
      </c>
      <c r="V133" s="33">
        <f t="shared" si="134"/>
        <v>0</v>
      </c>
      <c r="W133" s="33">
        <f t="shared" si="135"/>
        <v>0</v>
      </c>
      <c r="X133" s="33">
        <f t="shared" si="146"/>
        <v>0</v>
      </c>
      <c r="Y133" s="33">
        <f t="shared" si="146"/>
        <v>0</v>
      </c>
      <c r="Z133" s="33">
        <f t="shared" si="146"/>
        <v>0</v>
      </c>
      <c r="AA133" s="124"/>
      <c r="AB133" s="41">
        <f t="shared" ca="1" si="136"/>
        <v>0</v>
      </c>
      <c r="AC133" s="42">
        <f t="shared" ca="1" si="137"/>
        <v>0</v>
      </c>
      <c r="AD133" s="43">
        <f t="shared" ca="1" si="138"/>
        <v>0</v>
      </c>
      <c r="AE133" s="43">
        <f t="shared" ca="1" si="139"/>
        <v>0</v>
      </c>
      <c r="AF133" s="43">
        <f t="shared" ca="1" si="140"/>
        <v>0</v>
      </c>
      <c r="AG133" s="44">
        <f t="shared" ca="1" si="141"/>
        <v>0</v>
      </c>
      <c r="AJ133" s="38">
        <f t="shared" si="117"/>
        <v>0</v>
      </c>
      <c r="AK133" s="30">
        <v>1.25</v>
      </c>
      <c r="AL133" s="32">
        <f t="shared" si="142"/>
        <v>0</v>
      </c>
      <c r="AN133" s="34">
        <f t="shared" si="143"/>
        <v>0</v>
      </c>
      <c r="AO133" s="35">
        <f t="shared" ca="1" si="147"/>
        <v>0</v>
      </c>
      <c r="AP133" s="35">
        <f t="shared" ca="1" si="148"/>
        <v>0</v>
      </c>
      <c r="AQ133" s="35">
        <f t="shared" ca="1" si="149"/>
        <v>0</v>
      </c>
      <c r="AR133" s="35">
        <f t="shared" ca="1" si="150"/>
        <v>0</v>
      </c>
      <c r="AS133" s="35">
        <f t="shared" ca="1" si="151"/>
        <v>0</v>
      </c>
      <c r="AX133" s="14">
        <f t="shared" si="118"/>
        <v>6.0000000000000001E-3</v>
      </c>
      <c r="AY133" s="14">
        <f t="shared" si="119"/>
        <v>1.4999999999999999E-2</v>
      </c>
      <c r="AZ133" s="14">
        <f t="shared" si="120"/>
        <v>5.5E-2</v>
      </c>
      <c r="BA133" s="14">
        <f t="shared" si="144"/>
        <v>0</v>
      </c>
      <c r="BE133" t="str">
        <f t="shared" si="145"/>
        <v>N/A</v>
      </c>
      <c r="BF133" s="14">
        <f t="shared" si="121"/>
        <v>0</v>
      </c>
      <c r="BG133" s="14">
        <f t="shared" si="122"/>
        <v>0</v>
      </c>
    </row>
    <row r="134" spans="2:59" ht="14.7" outlineLevel="1" thickBot="1">
      <c r="B134" s="29">
        <v>113</v>
      </c>
      <c r="C134" s="136" t="str">
        <f>IF(ISBLANK('Data Analysis (Client Schedule)'!C122),"",'Data Analysis (Client Schedule)'!C122)</f>
        <v/>
      </c>
      <c r="D134" s="126" t="str">
        <f>IF(ISBLANK('Data Analysis (Client Schedule)'!E122),"",'Data Analysis (Client Schedule)'!E122)</f>
        <v/>
      </c>
      <c r="E134" s="127" t="str">
        <f>IF(ISBLANK('Data Analysis (Client Schedule)'!F122),"",'Data Analysis (Client Schedule)'!F122)</f>
        <v/>
      </c>
      <c r="F134" s="127" t="str">
        <f>IF(ISBLANK('Data Analysis (Client Schedule)'!G122),"",'Data Analysis (Client Schedule)'!G122)</f>
        <v/>
      </c>
      <c r="G134" s="246" t="str">
        <f>IF(ISBLANK('Data Analysis (Client Schedule)'!H122),"",'Data Analysis (Client Schedule)'!H122)</f>
        <v/>
      </c>
      <c r="H134" s="246" t="str">
        <f>IF(ISBLANK('Data Analysis (Client Schedule)'!I122),"",'Data Analysis (Client Schedule)'!I122)</f>
        <v/>
      </c>
      <c r="I134" s="40">
        <f t="shared" si="123"/>
        <v>0</v>
      </c>
      <c r="J134" s="247" t="str">
        <f>IF(ISBLANK('Data Analysis (Client Schedule)'!K122),"",'Data Analysis (Client Schedule)'!K122)</f>
        <v/>
      </c>
      <c r="K134" s="247" t="str">
        <f>IF(ISBLANK('Data Analysis (Client Schedule)'!L122),"",'Data Analysis (Client Schedule)'!L122)</f>
        <v/>
      </c>
      <c r="L134" s="45" t="str">
        <f t="shared" si="124"/>
        <v/>
      </c>
      <c r="M134" s="30">
        <f t="shared" si="101"/>
        <v>0</v>
      </c>
      <c r="N134" s="31" t="str">
        <f t="shared" si="131"/>
        <v/>
      </c>
      <c r="O134" t="s">
        <v>40</v>
      </c>
      <c r="R134" s="145">
        <f t="shared" ca="1" si="132"/>
        <v>5.5E-2</v>
      </c>
      <c r="S134" s="30">
        <v>1.25</v>
      </c>
      <c r="T134" s="146">
        <f t="shared" ca="1" si="133"/>
        <v>0</v>
      </c>
      <c r="V134" s="33">
        <f t="shared" si="134"/>
        <v>0</v>
      </c>
      <c r="W134" s="33">
        <f t="shared" si="135"/>
        <v>0</v>
      </c>
      <c r="X134" s="33">
        <f t="shared" si="146"/>
        <v>0</v>
      </c>
      <c r="Y134" s="33">
        <f t="shared" si="146"/>
        <v>0</v>
      </c>
      <c r="Z134" s="33">
        <f t="shared" si="146"/>
        <v>0</v>
      </c>
      <c r="AA134" s="124"/>
      <c r="AB134" s="41">
        <f t="shared" ca="1" si="136"/>
        <v>0</v>
      </c>
      <c r="AC134" s="42">
        <f t="shared" ca="1" si="137"/>
        <v>0</v>
      </c>
      <c r="AD134" s="43">
        <f t="shared" ca="1" si="138"/>
        <v>0</v>
      </c>
      <c r="AE134" s="43">
        <f t="shared" ca="1" si="139"/>
        <v>0</v>
      </c>
      <c r="AF134" s="43">
        <f t="shared" ca="1" si="140"/>
        <v>0</v>
      </c>
      <c r="AG134" s="44">
        <f t="shared" ca="1" si="141"/>
        <v>0</v>
      </c>
      <c r="AJ134" s="38">
        <f t="shared" si="117"/>
        <v>0</v>
      </c>
      <c r="AK134" s="30">
        <v>1.25</v>
      </c>
      <c r="AL134" s="32">
        <f t="shared" si="142"/>
        <v>0</v>
      </c>
      <c r="AN134" s="34">
        <f t="shared" si="143"/>
        <v>0</v>
      </c>
      <c r="AO134" s="35">
        <f t="shared" ca="1" si="147"/>
        <v>0</v>
      </c>
      <c r="AP134" s="35">
        <f t="shared" ca="1" si="148"/>
        <v>0</v>
      </c>
      <c r="AQ134" s="35">
        <f t="shared" ca="1" si="149"/>
        <v>0</v>
      </c>
      <c r="AR134" s="35">
        <f t="shared" ca="1" si="150"/>
        <v>0</v>
      </c>
      <c r="AS134" s="35">
        <f t="shared" ca="1" si="151"/>
        <v>0</v>
      </c>
      <c r="AX134" s="14">
        <f t="shared" si="118"/>
        <v>6.0000000000000001E-3</v>
      </c>
      <c r="AY134" s="14">
        <f t="shared" si="119"/>
        <v>1.4999999999999999E-2</v>
      </c>
      <c r="AZ134" s="14">
        <f t="shared" si="120"/>
        <v>5.5E-2</v>
      </c>
      <c r="BA134" s="14">
        <f t="shared" si="144"/>
        <v>0</v>
      </c>
      <c r="BE134" t="str">
        <f t="shared" si="145"/>
        <v>N/A</v>
      </c>
      <c r="BF134" s="14">
        <f t="shared" si="121"/>
        <v>0</v>
      </c>
      <c r="BG134" s="14">
        <f t="shared" si="122"/>
        <v>0</v>
      </c>
    </row>
    <row r="135" spans="2:59" ht="14.7" outlineLevel="1" thickBot="1">
      <c r="B135" s="29">
        <v>114</v>
      </c>
      <c r="C135" s="136" t="str">
        <f>IF(ISBLANK('Data Analysis (Client Schedule)'!C123),"",'Data Analysis (Client Schedule)'!C123)</f>
        <v/>
      </c>
      <c r="D135" s="126" t="str">
        <f>IF(ISBLANK('Data Analysis (Client Schedule)'!E123),"",'Data Analysis (Client Schedule)'!E123)</f>
        <v/>
      </c>
      <c r="E135" s="127" t="str">
        <f>IF(ISBLANK('Data Analysis (Client Schedule)'!F123),"",'Data Analysis (Client Schedule)'!F123)</f>
        <v/>
      </c>
      <c r="F135" s="127" t="str">
        <f>IF(ISBLANK('Data Analysis (Client Schedule)'!G123),"",'Data Analysis (Client Schedule)'!G123)</f>
        <v/>
      </c>
      <c r="G135" s="246" t="str">
        <f>IF(ISBLANK('Data Analysis (Client Schedule)'!H123),"",'Data Analysis (Client Schedule)'!H123)</f>
        <v/>
      </c>
      <c r="H135" s="246" t="str">
        <f>IF(ISBLANK('Data Analysis (Client Schedule)'!I123),"",'Data Analysis (Client Schedule)'!I123)</f>
        <v/>
      </c>
      <c r="I135" s="40">
        <f t="shared" si="123"/>
        <v>0</v>
      </c>
      <c r="J135" s="247" t="str">
        <f>IF(ISBLANK('Data Analysis (Client Schedule)'!K123),"",'Data Analysis (Client Schedule)'!K123)</f>
        <v/>
      </c>
      <c r="K135" s="247" t="str">
        <f>IF(ISBLANK('Data Analysis (Client Schedule)'!L123),"",'Data Analysis (Client Schedule)'!L123)</f>
        <v/>
      </c>
      <c r="L135" s="45" t="str">
        <f t="shared" si="124"/>
        <v/>
      </c>
      <c r="M135" s="30">
        <f t="shared" si="101"/>
        <v>0</v>
      </c>
      <c r="N135" s="31" t="str">
        <f t="shared" si="131"/>
        <v/>
      </c>
      <c r="O135" t="s">
        <v>40</v>
      </c>
      <c r="R135" s="145">
        <f t="shared" ca="1" si="132"/>
        <v>5.5E-2</v>
      </c>
      <c r="S135" s="30">
        <v>1.25</v>
      </c>
      <c r="T135" s="146">
        <f t="shared" ca="1" si="133"/>
        <v>0</v>
      </c>
      <c r="V135" s="33">
        <f t="shared" si="134"/>
        <v>0</v>
      </c>
      <c r="W135" s="33">
        <f t="shared" si="135"/>
        <v>0</v>
      </c>
      <c r="X135" s="33">
        <f t="shared" si="146"/>
        <v>0</v>
      </c>
      <c r="Y135" s="33">
        <f t="shared" si="146"/>
        <v>0</v>
      </c>
      <c r="Z135" s="33">
        <f t="shared" si="146"/>
        <v>0</v>
      </c>
      <c r="AA135" s="124"/>
      <c r="AB135" s="41">
        <f t="shared" ca="1" si="136"/>
        <v>0</v>
      </c>
      <c r="AC135" s="42">
        <f t="shared" ca="1" si="137"/>
        <v>0</v>
      </c>
      <c r="AD135" s="43">
        <f t="shared" ca="1" si="138"/>
        <v>0</v>
      </c>
      <c r="AE135" s="43">
        <f t="shared" ca="1" si="139"/>
        <v>0</v>
      </c>
      <c r="AF135" s="43">
        <f t="shared" ca="1" si="140"/>
        <v>0</v>
      </c>
      <c r="AG135" s="44">
        <f t="shared" ca="1" si="141"/>
        <v>0</v>
      </c>
      <c r="AJ135" s="38">
        <f t="shared" si="117"/>
        <v>0</v>
      </c>
      <c r="AK135" s="30">
        <v>1.25</v>
      </c>
      <c r="AL135" s="32">
        <f t="shared" si="142"/>
        <v>0</v>
      </c>
      <c r="AN135" s="34">
        <f t="shared" si="143"/>
        <v>0</v>
      </c>
      <c r="AO135" s="35">
        <f t="shared" ca="1" si="147"/>
        <v>0</v>
      </c>
      <c r="AP135" s="35">
        <f t="shared" ca="1" si="148"/>
        <v>0</v>
      </c>
      <c r="AQ135" s="35">
        <f t="shared" ca="1" si="149"/>
        <v>0</v>
      </c>
      <c r="AR135" s="35">
        <f t="shared" ca="1" si="150"/>
        <v>0</v>
      </c>
      <c r="AS135" s="35">
        <f t="shared" ca="1" si="151"/>
        <v>0</v>
      </c>
      <c r="AX135" s="14">
        <f t="shared" si="118"/>
        <v>6.0000000000000001E-3</v>
      </c>
      <c r="AY135" s="14">
        <f t="shared" si="119"/>
        <v>1.4999999999999999E-2</v>
      </c>
      <c r="AZ135" s="14">
        <f t="shared" si="120"/>
        <v>5.5E-2</v>
      </c>
      <c r="BA135" s="14">
        <f t="shared" si="144"/>
        <v>0</v>
      </c>
      <c r="BE135" t="str">
        <f t="shared" si="145"/>
        <v>N/A</v>
      </c>
      <c r="BF135" s="14">
        <f t="shared" si="121"/>
        <v>0</v>
      </c>
      <c r="BG135" s="14">
        <f t="shared" si="122"/>
        <v>0</v>
      </c>
    </row>
    <row r="136" spans="2:59" ht="14.7" outlineLevel="1" thickBot="1">
      <c r="B136" s="29">
        <v>115</v>
      </c>
      <c r="C136" s="136" t="str">
        <f>IF(ISBLANK('Data Analysis (Client Schedule)'!C124),"",'Data Analysis (Client Schedule)'!C124)</f>
        <v/>
      </c>
      <c r="D136" s="126" t="str">
        <f>IF(ISBLANK('Data Analysis (Client Schedule)'!E124),"",'Data Analysis (Client Schedule)'!E124)</f>
        <v/>
      </c>
      <c r="E136" s="127" t="str">
        <f>IF(ISBLANK('Data Analysis (Client Schedule)'!F124),"",'Data Analysis (Client Schedule)'!F124)</f>
        <v/>
      </c>
      <c r="F136" s="127" t="str">
        <f>IF(ISBLANK('Data Analysis (Client Schedule)'!G124),"",'Data Analysis (Client Schedule)'!G124)</f>
        <v/>
      </c>
      <c r="G136" s="246" t="str">
        <f>IF(ISBLANK('Data Analysis (Client Schedule)'!H124),"",'Data Analysis (Client Schedule)'!H124)</f>
        <v/>
      </c>
      <c r="H136" s="246" t="str">
        <f>IF(ISBLANK('Data Analysis (Client Schedule)'!I124),"",'Data Analysis (Client Schedule)'!I124)</f>
        <v/>
      </c>
      <c r="I136" s="40">
        <f t="shared" si="123"/>
        <v>0</v>
      </c>
      <c r="J136" s="247" t="str">
        <f>IF(ISBLANK('Data Analysis (Client Schedule)'!K124),"",'Data Analysis (Client Schedule)'!K124)</f>
        <v/>
      </c>
      <c r="K136" s="247" t="str">
        <f>IF(ISBLANK('Data Analysis (Client Schedule)'!L124),"",'Data Analysis (Client Schedule)'!L124)</f>
        <v/>
      </c>
      <c r="L136" s="45" t="str">
        <f t="shared" si="124"/>
        <v/>
      </c>
      <c r="M136" s="30">
        <f t="shared" si="101"/>
        <v>0</v>
      </c>
      <c r="N136" s="31" t="str">
        <f t="shared" si="131"/>
        <v/>
      </c>
      <c r="O136" t="s">
        <v>40</v>
      </c>
      <c r="R136" s="145">
        <f t="shared" ca="1" si="132"/>
        <v>5.5E-2</v>
      </c>
      <c r="S136" s="30">
        <v>1.25</v>
      </c>
      <c r="T136" s="146">
        <f t="shared" ca="1" si="133"/>
        <v>0</v>
      </c>
      <c r="V136" s="33">
        <f t="shared" si="134"/>
        <v>0</v>
      </c>
      <c r="W136" s="33">
        <f t="shared" si="135"/>
        <v>0</v>
      </c>
      <c r="X136" s="33">
        <f t="shared" si="146"/>
        <v>0</v>
      </c>
      <c r="Y136" s="33">
        <f t="shared" si="146"/>
        <v>0</v>
      </c>
      <c r="Z136" s="33">
        <f t="shared" si="146"/>
        <v>0</v>
      </c>
      <c r="AA136" s="124"/>
      <c r="AB136" s="41">
        <f t="shared" ca="1" si="136"/>
        <v>0</v>
      </c>
      <c r="AC136" s="42">
        <f t="shared" ca="1" si="137"/>
        <v>0</v>
      </c>
      <c r="AD136" s="43">
        <f t="shared" ca="1" si="138"/>
        <v>0</v>
      </c>
      <c r="AE136" s="43">
        <f t="shared" ca="1" si="139"/>
        <v>0</v>
      </c>
      <c r="AF136" s="43">
        <f t="shared" ca="1" si="140"/>
        <v>0</v>
      </c>
      <c r="AG136" s="44">
        <f t="shared" ca="1" si="141"/>
        <v>0</v>
      </c>
      <c r="AJ136" s="38">
        <f t="shared" si="117"/>
        <v>0</v>
      </c>
      <c r="AK136" s="30">
        <v>1.25</v>
      </c>
      <c r="AL136" s="32">
        <f t="shared" si="142"/>
        <v>0</v>
      </c>
      <c r="AN136" s="34">
        <f t="shared" si="143"/>
        <v>0</v>
      </c>
      <c r="AO136" s="35">
        <f t="shared" ca="1" si="147"/>
        <v>0</v>
      </c>
      <c r="AP136" s="35">
        <f t="shared" ca="1" si="148"/>
        <v>0</v>
      </c>
      <c r="AQ136" s="35">
        <f t="shared" ca="1" si="149"/>
        <v>0</v>
      </c>
      <c r="AR136" s="35">
        <f t="shared" ca="1" si="150"/>
        <v>0</v>
      </c>
      <c r="AS136" s="35">
        <f t="shared" ca="1" si="151"/>
        <v>0</v>
      </c>
      <c r="AX136" s="14">
        <f t="shared" si="118"/>
        <v>6.0000000000000001E-3</v>
      </c>
      <c r="AY136" s="14">
        <f t="shared" si="119"/>
        <v>1.4999999999999999E-2</v>
      </c>
      <c r="AZ136" s="14">
        <f t="shared" si="120"/>
        <v>5.5E-2</v>
      </c>
      <c r="BA136" s="14">
        <f t="shared" si="144"/>
        <v>0</v>
      </c>
      <c r="BE136" t="str">
        <f t="shared" si="145"/>
        <v>N/A</v>
      </c>
      <c r="BF136" s="14">
        <f t="shared" si="121"/>
        <v>0</v>
      </c>
      <c r="BG136" s="14">
        <f t="shared" si="122"/>
        <v>0</v>
      </c>
    </row>
    <row r="137" spans="2:59" ht="14.7" outlineLevel="1" thickBot="1">
      <c r="B137" s="29">
        <v>116</v>
      </c>
      <c r="C137" s="136" t="str">
        <f>IF(ISBLANK('Data Analysis (Client Schedule)'!C125),"",'Data Analysis (Client Schedule)'!C125)</f>
        <v/>
      </c>
      <c r="D137" s="126" t="str">
        <f>IF(ISBLANK('Data Analysis (Client Schedule)'!E125),"",'Data Analysis (Client Schedule)'!E125)</f>
        <v/>
      </c>
      <c r="E137" s="127" t="str">
        <f>IF(ISBLANK('Data Analysis (Client Schedule)'!F125),"",'Data Analysis (Client Schedule)'!F125)</f>
        <v/>
      </c>
      <c r="F137" s="127" t="str">
        <f>IF(ISBLANK('Data Analysis (Client Schedule)'!G125),"",'Data Analysis (Client Schedule)'!G125)</f>
        <v/>
      </c>
      <c r="G137" s="246" t="str">
        <f>IF(ISBLANK('Data Analysis (Client Schedule)'!H125),"",'Data Analysis (Client Schedule)'!H125)</f>
        <v/>
      </c>
      <c r="H137" s="246" t="str">
        <f>IF(ISBLANK('Data Analysis (Client Schedule)'!I125),"",'Data Analysis (Client Schedule)'!I125)</f>
        <v/>
      </c>
      <c r="I137" s="40">
        <f t="shared" si="123"/>
        <v>0</v>
      </c>
      <c r="J137" s="247" t="str">
        <f>IF(ISBLANK('Data Analysis (Client Schedule)'!K125),"",'Data Analysis (Client Schedule)'!K125)</f>
        <v/>
      </c>
      <c r="K137" s="247" t="str">
        <f>IF(ISBLANK('Data Analysis (Client Schedule)'!L125),"",'Data Analysis (Client Schedule)'!L125)</f>
        <v/>
      </c>
      <c r="L137" s="45" t="str">
        <f t="shared" si="124"/>
        <v/>
      </c>
      <c r="M137" s="30">
        <f t="shared" si="101"/>
        <v>0</v>
      </c>
      <c r="N137" s="31" t="str">
        <f t="shared" si="131"/>
        <v/>
      </c>
      <c r="O137" t="s">
        <v>40</v>
      </c>
      <c r="R137" s="145">
        <f t="shared" ca="1" si="132"/>
        <v>5.5E-2</v>
      </c>
      <c r="S137" s="30">
        <v>1.25</v>
      </c>
      <c r="T137" s="146">
        <f t="shared" ca="1" si="133"/>
        <v>0</v>
      </c>
      <c r="V137" s="33">
        <f t="shared" si="134"/>
        <v>0</v>
      </c>
      <c r="W137" s="33">
        <f t="shared" si="135"/>
        <v>0</v>
      </c>
      <c r="X137" s="33">
        <f t="shared" si="146"/>
        <v>0</v>
      </c>
      <c r="Y137" s="33">
        <f t="shared" si="146"/>
        <v>0</v>
      </c>
      <c r="Z137" s="33">
        <f t="shared" si="146"/>
        <v>0</v>
      </c>
      <c r="AA137" s="124"/>
      <c r="AB137" s="41">
        <f t="shared" ca="1" si="136"/>
        <v>0</v>
      </c>
      <c r="AC137" s="42">
        <f t="shared" ca="1" si="137"/>
        <v>0</v>
      </c>
      <c r="AD137" s="43">
        <f t="shared" ca="1" si="138"/>
        <v>0</v>
      </c>
      <c r="AE137" s="43">
        <f t="shared" ca="1" si="139"/>
        <v>0</v>
      </c>
      <c r="AF137" s="43">
        <f t="shared" ca="1" si="140"/>
        <v>0</v>
      </c>
      <c r="AG137" s="44">
        <f t="shared" ca="1" si="141"/>
        <v>0</v>
      </c>
      <c r="AJ137" s="38">
        <f t="shared" si="117"/>
        <v>0</v>
      </c>
      <c r="AK137" s="30">
        <v>1.25</v>
      </c>
      <c r="AL137" s="32">
        <f t="shared" si="142"/>
        <v>0</v>
      </c>
      <c r="AN137" s="34">
        <f t="shared" si="143"/>
        <v>0</v>
      </c>
      <c r="AO137" s="35">
        <f t="shared" ca="1" si="147"/>
        <v>0</v>
      </c>
      <c r="AP137" s="35">
        <f t="shared" ca="1" si="148"/>
        <v>0</v>
      </c>
      <c r="AQ137" s="35">
        <f t="shared" ca="1" si="149"/>
        <v>0</v>
      </c>
      <c r="AR137" s="35">
        <f t="shared" ca="1" si="150"/>
        <v>0</v>
      </c>
      <c r="AS137" s="35">
        <f t="shared" ca="1" si="151"/>
        <v>0</v>
      </c>
      <c r="AX137" s="14">
        <f t="shared" si="118"/>
        <v>6.0000000000000001E-3</v>
      </c>
      <c r="AY137" s="14">
        <f t="shared" si="119"/>
        <v>1.4999999999999999E-2</v>
      </c>
      <c r="AZ137" s="14">
        <f t="shared" si="120"/>
        <v>5.5E-2</v>
      </c>
      <c r="BA137" s="14">
        <f t="shared" si="144"/>
        <v>0</v>
      </c>
      <c r="BE137" t="str">
        <f t="shared" si="145"/>
        <v>N/A</v>
      </c>
      <c r="BF137" s="14">
        <f t="shared" si="121"/>
        <v>0</v>
      </c>
      <c r="BG137" s="14">
        <f t="shared" si="122"/>
        <v>0</v>
      </c>
    </row>
    <row r="138" spans="2:59" ht="14.7" outlineLevel="1" thickBot="1">
      <c r="B138" s="29">
        <v>117</v>
      </c>
      <c r="C138" s="136" t="str">
        <f>IF(ISBLANK('Data Analysis (Client Schedule)'!C126),"",'Data Analysis (Client Schedule)'!C126)</f>
        <v/>
      </c>
      <c r="D138" s="126" t="str">
        <f>IF(ISBLANK('Data Analysis (Client Schedule)'!E126),"",'Data Analysis (Client Schedule)'!E126)</f>
        <v/>
      </c>
      <c r="E138" s="127" t="str">
        <f>IF(ISBLANK('Data Analysis (Client Schedule)'!F126),"",'Data Analysis (Client Schedule)'!F126)</f>
        <v/>
      </c>
      <c r="F138" s="127" t="str">
        <f>IF(ISBLANK('Data Analysis (Client Schedule)'!G126),"",'Data Analysis (Client Schedule)'!G126)</f>
        <v/>
      </c>
      <c r="G138" s="246" t="str">
        <f>IF(ISBLANK('Data Analysis (Client Schedule)'!H126),"",'Data Analysis (Client Schedule)'!H126)</f>
        <v/>
      </c>
      <c r="H138" s="246" t="str">
        <f>IF(ISBLANK('Data Analysis (Client Schedule)'!I126),"",'Data Analysis (Client Schedule)'!I126)</f>
        <v/>
      </c>
      <c r="I138" s="40">
        <f t="shared" si="123"/>
        <v>0</v>
      </c>
      <c r="J138" s="247" t="str">
        <f>IF(ISBLANK('Data Analysis (Client Schedule)'!K126),"",'Data Analysis (Client Schedule)'!K126)</f>
        <v/>
      </c>
      <c r="K138" s="247" t="str">
        <f>IF(ISBLANK('Data Analysis (Client Schedule)'!L126),"",'Data Analysis (Client Schedule)'!L126)</f>
        <v/>
      </c>
      <c r="L138" s="45" t="str">
        <f t="shared" si="124"/>
        <v/>
      </c>
      <c r="M138" s="30">
        <f t="shared" si="101"/>
        <v>0</v>
      </c>
      <c r="N138" s="31" t="str">
        <f t="shared" si="131"/>
        <v/>
      </c>
      <c r="O138" t="s">
        <v>40</v>
      </c>
      <c r="R138" s="145">
        <f t="shared" ca="1" si="132"/>
        <v>5.5E-2</v>
      </c>
      <c r="S138" s="30">
        <v>1.25</v>
      </c>
      <c r="T138" s="146">
        <f t="shared" ca="1" si="133"/>
        <v>0</v>
      </c>
      <c r="V138" s="33">
        <f t="shared" si="134"/>
        <v>0</v>
      </c>
      <c r="W138" s="33">
        <f t="shared" si="135"/>
        <v>0</v>
      </c>
      <c r="X138" s="33">
        <f t="shared" si="146"/>
        <v>0</v>
      </c>
      <c r="Y138" s="33">
        <f t="shared" si="146"/>
        <v>0</v>
      </c>
      <c r="Z138" s="33">
        <f t="shared" si="146"/>
        <v>0</v>
      </c>
      <c r="AA138" s="124"/>
      <c r="AB138" s="41">
        <f t="shared" ca="1" si="136"/>
        <v>0</v>
      </c>
      <c r="AC138" s="42">
        <f t="shared" ca="1" si="137"/>
        <v>0</v>
      </c>
      <c r="AD138" s="43">
        <f t="shared" ca="1" si="138"/>
        <v>0</v>
      </c>
      <c r="AE138" s="43">
        <f t="shared" ca="1" si="139"/>
        <v>0</v>
      </c>
      <c r="AF138" s="43">
        <f t="shared" ca="1" si="140"/>
        <v>0</v>
      </c>
      <c r="AG138" s="44">
        <f t="shared" ca="1" si="141"/>
        <v>0</v>
      </c>
      <c r="AJ138" s="38">
        <f t="shared" si="117"/>
        <v>0</v>
      </c>
      <c r="AK138" s="30">
        <v>1.25</v>
      </c>
      <c r="AL138" s="32">
        <f t="shared" si="142"/>
        <v>0</v>
      </c>
      <c r="AN138" s="34">
        <f t="shared" si="143"/>
        <v>0</v>
      </c>
      <c r="AO138" s="35">
        <f t="shared" ca="1" si="147"/>
        <v>0</v>
      </c>
      <c r="AP138" s="35">
        <f t="shared" ca="1" si="148"/>
        <v>0</v>
      </c>
      <c r="AQ138" s="35">
        <f t="shared" ca="1" si="149"/>
        <v>0</v>
      </c>
      <c r="AR138" s="35">
        <f t="shared" ca="1" si="150"/>
        <v>0</v>
      </c>
      <c r="AS138" s="35">
        <f t="shared" ca="1" si="151"/>
        <v>0</v>
      </c>
      <c r="AX138" s="14">
        <f t="shared" si="118"/>
        <v>6.0000000000000001E-3</v>
      </c>
      <c r="AY138" s="14">
        <f t="shared" si="119"/>
        <v>1.4999999999999999E-2</v>
      </c>
      <c r="AZ138" s="14">
        <f t="shared" si="120"/>
        <v>5.5E-2</v>
      </c>
      <c r="BA138" s="14">
        <f t="shared" si="144"/>
        <v>0</v>
      </c>
      <c r="BE138" t="str">
        <f t="shared" si="145"/>
        <v>N/A</v>
      </c>
      <c r="BF138" s="14">
        <f t="shared" si="121"/>
        <v>0</v>
      </c>
      <c r="BG138" s="14">
        <f t="shared" si="122"/>
        <v>0</v>
      </c>
    </row>
    <row r="139" spans="2:59" ht="14.7" outlineLevel="1" thickBot="1">
      <c r="B139" s="29">
        <v>118</v>
      </c>
      <c r="C139" s="136" t="str">
        <f>IF(ISBLANK('Data Analysis (Client Schedule)'!C127),"",'Data Analysis (Client Schedule)'!C127)</f>
        <v/>
      </c>
      <c r="D139" s="126" t="str">
        <f>IF(ISBLANK('Data Analysis (Client Schedule)'!E127),"",'Data Analysis (Client Schedule)'!E127)</f>
        <v/>
      </c>
      <c r="E139" s="127" t="str">
        <f>IF(ISBLANK('Data Analysis (Client Schedule)'!F127),"",'Data Analysis (Client Schedule)'!F127)</f>
        <v/>
      </c>
      <c r="F139" s="127" t="str">
        <f>IF(ISBLANK('Data Analysis (Client Schedule)'!G127),"",'Data Analysis (Client Schedule)'!G127)</f>
        <v/>
      </c>
      <c r="G139" s="246" t="str">
        <f>IF(ISBLANK('Data Analysis (Client Schedule)'!H127),"",'Data Analysis (Client Schedule)'!H127)</f>
        <v/>
      </c>
      <c r="H139" s="246" t="str">
        <f>IF(ISBLANK('Data Analysis (Client Schedule)'!I127),"",'Data Analysis (Client Schedule)'!I127)</f>
        <v/>
      </c>
      <c r="I139" s="40">
        <f t="shared" si="123"/>
        <v>0</v>
      </c>
      <c r="J139" s="247" t="str">
        <f>IF(ISBLANK('Data Analysis (Client Schedule)'!K127),"",'Data Analysis (Client Schedule)'!K127)</f>
        <v/>
      </c>
      <c r="K139" s="247" t="str">
        <f>IF(ISBLANK('Data Analysis (Client Schedule)'!L127),"",'Data Analysis (Client Schedule)'!L127)</f>
        <v/>
      </c>
      <c r="L139" s="45" t="str">
        <f t="shared" si="124"/>
        <v/>
      </c>
      <c r="M139" s="30">
        <f t="shared" si="101"/>
        <v>0</v>
      </c>
      <c r="N139" s="31" t="str">
        <f t="shared" si="131"/>
        <v/>
      </c>
      <c r="O139" t="s">
        <v>40</v>
      </c>
      <c r="R139" s="145">
        <f t="shared" ca="1" si="132"/>
        <v>5.5E-2</v>
      </c>
      <c r="S139" s="30">
        <v>1.25</v>
      </c>
      <c r="T139" s="146">
        <f t="shared" ca="1" si="133"/>
        <v>0</v>
      </c>
      <c r="V139" s="33">
        <f t="shared" si="134"/>
        <v>0</v>
      </c>
      <c r="W139" s="33">
        <f t="shared" si="135"/>
        <v>0</v>
      </c>
      <c r="X139" s="33">
        <f t="shared" si="146"/>
        <v>0</v>
      </c>
      <c r="Y139" s="33">
        <f t="shared" si="146"/>
        <v>0</v>
      </c>
      <c r="Z139" s="33">
        <f t="shared" si="146"/>
        <v>0</v>
      </c>
      <c r="AA139" s="124"/>
      <c r="AB139" s="41">
        <f t="shared" ca="1" si="136"/>
        <v>0</v>
      </c>
      <c r="AC139" s="42">
        <f t="shared" ca="1" si="137"/>
        <v>0</v>
      </c>
      <c r="AD139" s="43">
        <f t="shared" ca="1" si="138"/>
        <v>0</v>
      </c>
      <c r="AE139" s="43">
        <f t="shared" ca="1" si="139"/>
        <v>0</v>
      </c>
      <c r="AF139" s="43">
        <f t="shared" ca="1" si="140"/>
        <v>0</v>
      </c>
      <c r="AG139" s="44">
        <f t="shared" ca="1" si="141"/>
        <v>0</v>
      </c>
      <c r="AJ139" s="38">
        <f t="shared" si="117"/>
        <v>0</v>
      </c>
      <c r="AK139" s="30">
        <v>1.25</v>
      </c>
      <c r="AL139" s="32">
        <f t="shared" si="142"/>
        <v>0</v>
      </c>
      <c r="AN139" s="34">
        <f t="shared" si="143"/>
        <v>0</v>
      </c>
      <c r="AO139" s="35">
        <f t="shared" ca="1" si="147"/>
        <v>0</v>
      </c>
      <c r="AP139" s="35">
        <f t="shared" ca="1" si="148"/>
        <v>0</v>
      </c>
      <c r="AQ139" s="35">
        <f t="shared" ca="1" si="149"/>
        <v>0</v>
      </c>
      <c r="AR139" s="35">
        <f t="shared" ca="1" si="150"/>
        <v>0</v>
      </c>
      <c r="AS139" s="35">
        <f t="shared" ca="1" si="151"/>
        <v>0</v>
      </c>
      <c r="AX139" s="14">
        <f t="shared" si="118"/>
        <v>6.0000000000000001E-3</v>
      </c>
      <c r="AY139" s="14">
        <f t="shared" si="119"/>
        <v>1.4999999999999999E-2</v>
      </c>
      <c r="AZ139" s="14">
        <f t="shared" si="120"/>
        <v>5.5E-2</v>
      </c>
      <c r="BA139" s="14">
        <f t="shared" si="144"/>
        <v>0</v>
      </c>
      <c r="BE139" t="str">
        <f t="shared" si="145"/>
        <v>N/A</v>
      </c>
      <c r="BF139" s="14">
        <f t="shared" si="121"/>
        <v>0</v>
      </c>
      <c r="BG139" s="14">
        <f t="shared" si="122"/>
        <v>0</v>
      </c>
    </row>
    <row r="140" spans="2:59" ht="14.7" outlineLevel="1" thickBot="1">
      <c r="B140" s="29">
        <v>119</v>
      </c>
      <c r="C140" s="136" t="str">
        <f>IF(ISBLANK('Data Analysis (Client Schedule)'!C128),"",'Data Analysis (Client Schedule)'!C128)</f>
        <v/>
      </c>
      <c r="D140" s="126" t="str">
        <f>IF(ISBLANK('Data Analysis (Client Schedule)'!E128),"",'Data Analysis (Client Schedule)'!E128)</f>
        <v/>
      </c>
      <c r="E140" s="127" t="str">
        <f>IF(ISBLANK('Data Analysis (Client Schedule)'!F128),"",'Data Analysis (Client Schedule)'!F128)</f>
        <v/>
      </c>
      <c r="F140" s="127" t="str">
        <f>IF(ISBLANK('Data Analysis (Client Schedule)'!G128),"",'Data Analysis (Client Schedule)'!G128)</f>
        <v/>
      </c>
      <c r="G140" s="246" t="str">
        <f>IF(ISBLANK('Data Analysis (Client Schedule)'!H128),"",'Data Analysis (Client Schedule)'!H128)</f>
        <v/>
      </c>
      <c r="H140" s="246" t="str">
        <f>IF(ISBLANK('Data Analysis (Client Schedule)'!I128),"",'Data Analysis (Client Schedule)'!I128)</f>
        <v/>
      </c>
      <c r="I140" s="40">
        <f t="shared" si="123"/>
        <v>0</v>
      </c>
      <c r="J140" s="247" t="str">
        <f>IF(ISBLANK('Data Analysis (Client Schedule)'!K128),"",'Data Analysis (Client Schedule)'!K128)</f>
        <v/>
      </c>
      <c r="K140" s="247" t="str">
        <f>IF(ISBLANK('Data Analysis (Client Schedule)'!L128),"",'Data Analysis (Client Schedule)'!L128)</f>
        <v/>
      </c>
      <c r="L140" s="45" t="str">
        <f t="shared" si="124"/>
        <v/>
      </c>
      <c r="M140" s="30">
        <f t="shared" si="101"/>
        <v>0</v>
      </c>
      <c r="N140" s="31" t="str">
        <f t="shared" si="131"/>
        <v/>
      </c>
      <c r="O140" t="s">
        <v>40</v>
      </c>
      <c r="R140" s="145">
        <f t="shared" ca="1" si="132"/>
        <v>5.5E-2</v>
      </c>
      <c r="S140" s="30">
        <v>1.25</v>
      </c>
      <c r="T140" s="146">
        <f t="shared" ca="1" si="133"/>
        <v>0</v>
      </c>
      <c r="V140" s="33">
        <f t="shared" si="134"/>
        <v>0</v>
      </c>
      <c r="W140" s="33">
        <f t="shared" si="135"/>
        <v>0</v>
      </c>
      <c r="X140" s="33">
        <f t="shared" si="146"/>
        <v>0</v>
      </c>
      <c r="Y140" s="33">
        <f t="shared" si="146"/>
        <v>0</v>
      </c>
      <c r="Z140" s="33">
        <f t="shared" si="146"/>
        <v>0</v>
      </c>
      <c r="AA140" s="124"/>
      <c r="AB140" s="41">
        <f t="shared" ca="1" si="136"/>
        <v>0</v>
      </c>
      <c r="AC140" s="42">
        <f t="shared" ca="1" si="137"/>
        <v>0</v>
      </c>
      <c r="AD140" s="43">
        <f t="shared" ca="1" si="138"/>
        <v>0</v>
      </c>
      <c r="AE140" s="43">
        <f t="shared" ca="1" si="139"/>
        <v>0</v>
      </c>
      <c r="AF140" s="43">
        <f t="shared" ca="1" si="140"/>
        <v>0</v>
      </c>
      <c r="AG140" s="44">
        <f t="shared" ca="1" si="141"/>
        <v>0</v>
      </c>
      <c r="AJ140" s="38">
        <f t="shared" si="117"/>
        <v>0</v>
      </c>
      <c r="AK140" s="30">
        <v>1.25</v>
      </c>
      <c r="AL140" s="32">
        <f t="shared" si="142"/>
        <v>0</v>
      </c>
      <c r="AN140" s="34">
        <f t="shared" si="143"/>
        <v>0</v>
      </c>
      <c r="AO140" s="35">
        <f t="shared" ca="1" si="147"/>
        <v>0</v>
      </c>
      <c r="AP140" s="35">
        <f t="shared" ca="1" si="148"/>
        <v>0</v>
      </c>
      <c r="AQ140" s="35">
        <f t="shared" ca="1" si="149"/>
        <v>0</v>
      </c>
      <c r="AR140" s="35">
        <f t="shared" ca="1" si="150"/>
        <v>0</v>
      </c>
      <c r="AS140" s="35">
        <f t="shared" ca="1" si="151"/>
        <v>0</v>
      </c>
      <c r="AX140" s="14">
        <f t="shared" si="118"/>
        <v>6.0000000000000001E-3</v>
      </c>
      <c r="AY140" s="14">
        <f t="shared" si="119"/>
        <v>1.4999999999999999E-2</v>
      </c>
      <c r="AZ140" s="14">
        <f t="shared" si="120"/>
        <v>5.5E-2</v>
      </c>
      <c r="BA140" s="14">
        <f t="shared" si="144"/>
        <v>0</v>
      </c>
      <c r="BE140" t="str">
        <f t="shared" si="145"/>
        <v>N/A</v>
      </c>
      <c r="BF140" s="14">
        <f t="shared" si="121"/>
        <v>0</v>
      </c>
      <c r="BG140" s="14">
        <f t="shared" si="122"/>
        <v>0</v>
      </c>
    </row>
    <row r="141" spans="2:59" ht="14.7" outlineLevel="1" thickBot="1">
      <c r="B141" s="29">
        <v>120</v>
      </c>
      <c r="C141" s="136" t="str">
        <f>IF(ISBLANK('Data Analysis (Client Schedule)'!C129),"",'Data Analysis (Client Schedule)'!C129)</f>
        <v/>
      </c>
      <c r="D141" s="126" t="str">
        <f>IF(ISBLANK('Data Analysis (Client Schedule)'!E129),"",'Data Analysis (Client Schedule)'!E129)</f>
        <v/>
      </c>
      <c r="E141" s="127" t="str">
        <f>IF(ISBLANK('Data Analysis (Client Schedule)'!F129),"",'Data Analysis (Client Schedule)'!F129)</f>
        <v/>
      </c>
      <c r="F141" s="127" t="str">
        <f>IF(ISBLANK('Data Analysis (Client Schedule)'!G129),"",'Data Analysis (Client Schedule)'!G129)</f>
        <v/>
      </c>
      <c r="G141" s="246" t="str">
        <f>IF(ISBLANK('Data Analysis (Client Schedule)'!H129),"",'Data Analysis (Client Schedule)'!H129)</f>
        <v/>
      </c>
      <c r="H141" s="246" t="str">
        <f>IF(ISBLANK('Data Analysis (Client Schedule)'!I129),"",'Data Analysis (Client Schedule)'!I129)</f>
        <v/>
      </c>
      <c r="I141" s="40">
        <f t="shared" si="123"/>
        <v>0</v>
      </c>
      <c r="J141" s="247" t="str">
        <f>IF(ISBLANK('Data Analysis (Client Schedule)'!K129),"",'Data Analysis (Client Schedule)'!K129)</f>
        <v/>
      </c>
      <c r="K141" s="247" t="str">
        <f>IF(ISBLANK('Data Analysis (Client Schedule)'!L129),"",'Data Analysis (Client Schedule)'!L129)</f>
        <v/>
      </c>
      <c r="L141" s="45" t="str">
        <f t="shared" si="124"/>
        <v/>
      </c>
      <c r="M141" s="30">
        <f t="shared" si="101"/>
        <v>0</v>
      </c>
      <c r="N141" s="31" t="str">
        <f t="shared" si="131"/>
        <v/>
      </c>
      <c r="O141" t="s">
        <v>40</v>
      </c>
      <c r="R141" s="145">
        <f t="shared" ca="1" si="132"/>
        <v>5.5E-2</v>
      </c>
      <c r="S141" s="30">
        <v>1.25</v>
      </c>
      <c r="T141" s="146">
        <f t="shared" ca="1" si="133"/>
        <v>0</v>
      </c>
      <c r="V141" s="33">
        <f t="shared" si="134"/>
        <v>0</v>
      </c>
      <c r="W141" s="33">
        <f t="shared" si="135"/>
        <v>0</v>
      </c>
      <c r="X141" s="33">
        <f t="shared" si="146"/>
        <v>0</v>
      </c>
      <c r="Y141" s="33">
        <f t="shared" si="146"/>
        <v>0</v>
      </c>
      <c r="Z141" s="33">
        <f t="shared" si="146"/>
        <v>0</v>
      </c>
      <c r="AA141" s="124"/>
      <c r="AB141" s="41">
        <f t="shared" ca="1" si="136"/>
        <v>0</v>
      </c>
      <c r="AC141" s="42">
        <f t="shared" ca="1" si="137"/>
        <v>0</v>
      </c>
      <c r="AD141" s="43">
        <f t="shared" ca="1" si="138"/>
        <v>0</v>
      </c>
      <c r="AE141" s="43">
        <f t="shared" ca="1" si="139"/>
        <v>0</v>
      </c>
      <c r="AF141" s="43">
        <f t="shared" ca="1" si="140"/>
        <v>0</v>
      </c>
      <c r="AG141" s="44">
        <f t="shared" ca="1" si="141"/>
        <v>0</v>
      </c>
      <c r="AJ141" s="38">
        <f t="shared" si="117"/>
        <v>0</v>
      </c>
      <c r="AK141" s="30">
        <v>1.25</v>
      </c>
      <c r="AL141" s="32">
        <f t="shared" si="142"/>
        <v>0</v>
      </c>
      <c r="AN141" s="34">
        <f t="shared" si="143"/>
        <v>0</v>
      </c>
      <c r="AO141" s="35">
        <f t="shared" ca="1" si="147"/>
        <v>0</v>
      </c>
      <c r="AP141" s="35">
        <f t="shared" ca="1" si="148"/>
        <v>0</v>
      </c>
      <c r="AQ141" s="35">
        <f t="shared" ca="1" si="149"/>
        <v>0</v>
      </c>
      <c r="AR141" s="35">
        <f t="shared" ca="1" si="150"/>
        <v>0</v>
      </c>
      <c r="AS141" s="35">
        <f t="shared" ca="1" si="151"/>
        <v>0</v>
      </c>
      <c r="AX141" s="14">
        <f t="shared" si="118"/>
        <v>6.0000000000000001E-3</v>
      </c>
      <c r="AY141" s="14">
        <f t="shared" si="119"/>
        <v>1.4999999999999999E-2</v>
      </c>
      <c r="AZ141" s="14">
        <f t="shared" si="120"/>
        <v>5.5E-2</v>
      </c>
      <c r="BA141" s="14">
        <f t="shared" si="144"/>
        <v>0</v>
      </c>
      <c r="BE141" t="str">
        <f t="shared" si="145"/>
        <v>N/A</v>
      </c>
      <c r="BF141" s="14">
        <f t="shared" si="121"/>
        <v>0</v>
      </c>
      <c r="BG141" s="14">
        <f t="shared" si="122"/>
        <v>0</v>
      </c>
    </row>
    <row r="142" spans="2:59" ht="14.7" outlineLevel="1" thickBot="1">
      <c r="B142" s="29">
        <v>121</v>
      </c>
      <c r="C142" s="136" t="str">
        <f>IF(ISBLANK('Data Analysis (Client Schedule)'!C130),"",'Data Analysis (Client Schedule)'!C130)</f>
        <v/>
      </c>
      <c r="D142" s="126" t="str">
        <f>IF(ISBLANK('Data Analysis (Client Schedule)'!E130),"",'Data Analysis (Client Schedule)'!E130)</f>
        <v/>
      </c>
      <c r="E142" s="127" t="str">
        <f>IF(ISBLANK('Data Analysis (Client Schedule)'!F130),"",'Data Analysis (Client Schedule)'!F130)</f>
        <v/>
      </c>
      <c r="F142" s="127" t="str">
        <f>IF(ISBLANK('Data Analysis (Client Schedule)'!G130),"",'Data Analysis (Client Schedule)'!G130)</f>
        <v/>
      </c>
      <c r="G142" s="246" t="str">
        <f>IF(ISBLANK('Data Analysis (Client Schedule)'!H130),"",'Data Analysis (Client Schedule)'!H130)</f>
        <v/>
      </c>
      <c r="H142" s="246" t="str">
        <f>IF(ISBLANK('Data Analysis (Client Schedule)'!I130),"",'Data Analysis (Client Schedule)'!I130)</f>
        <v/>
      </c>
      <c r="I142" s="40">
        <f t="shared" si="123"/>
        <v>0</v>
      </c>
      <c r="J142" s="247" t="str">
        <f>IF(ISBLANK('Data Analysis (Client Schedule)'!K130),"",'Data Analysis (Client Schedule)'!K130)</f>
        <v/>
      </c>
      <c r="K142" s="247" t="str">
        <f>IF(ISBLANK('Data Analysis (Client Schedule)'!L130),"",'Data Analysis (Client Schedule)'!L130)</f>
        <v/>
      </c>
      <c r="L142" s="45" t="str">
        <f t="shared" si="124"/>
        <v/>
      </c>
      <c r="M142" s="30">
        <f t="shared" si="101"/>
        <v>0</v>
      </c>
      <c r="N142" s="31" t="str">
        <f t="shared" si="131"/>
        <v/>
      </c>
      <c r="O142" t="s">
        <v>40</v>
      </c>
      <c r="R142" s="145">
        <f t="shared" ca="1" si="132"/>
        <v>5.5E-2</v>
      </c>
      <c r="S142" s="30">
        <v>1.25</v>
      </c>
      <c r="T142" s="146">
        <f t="shared" ca="1" si="133"/>
        <v>0</v>
      </c>
      <c r="V142" s="33">
        <f t="shared" si="134"/>
        <v>0</v>
      </c>
      <c r="W142" s="33">
        <f t="shared" si="135"/>
        <v>0</v>
      </c>
      <c r="X142" s="33">
        <f t="shared" ref="X142:Z161" si="152">W142+(W142*$C$214)</f>
        <v>0</v>
      </c>
      <c r="Y142" s="33">
        <f t="shared" si="152"/>
        <v>0</v>
      </c>
      <c r="Z142" s="33">
        <f t="shared" si="152"/>
        <v>0</v>
      </c>
      <c r="AA142" s="124"/>
      <c r="AB142" s="41">
        <f t="shared" ca="1" si="136"/>
        <v>0</v>
      </c>
      <c r="AC142" s="42">
        <f t="shared" ca="1" si="137"/>
        <v>0</v>
      </c>
      <c r="AD142" s="43">
        <f t="shared" ca="1" si="138"/>
        <v>0</v>
      </c>
      <c r="AE142" s="43">
        <f t="shared" ca="1" si="139"/>
        <v>0</v>
      </c>
      <c r="AF142" s="43">
        <f t="shared" ca="1" si="140"/>
        <v>0</v>
      </c>
      <c r="AG142" s="44">
        <f t="shared" ca="1" si="141"/>
        <v>0</v>
      </c>
      <c r="AJ142" s="38">
        <f t="shared" si="117"/>
        <v>0</v>
      </c>
      <c r="AK142" s="30">
        <v>1.25</v>
      </c>
      <c r="AL142" s="32">
        <f t="shared" si="142"/>
        <v>0</v>
      </c>
      <c r="AN142" s="34">
        <f t="shared" si="143"/>
        <v>0</v>
      </c>
      <c r="AO142" s="35">
        <f t="shared" ca="1" si="147"/>
        <v>0</v>
      </c>
      <c r="AP142" s="35">
        <f t="shared" ca="1" si="148"/>
        <v>0</v>
      </c>
      <c r="AQ142" s="35">
        <f t="shared" ca="1" si="149"/>
        <v>0</v>
      </c>
      <c r="AR142" s="35">
        <f t="shared" ca="1" si="150"/>
        <v>0</v>
      </c>
      <c r="AS142" s="35">
        <f t="shared" ca="1" si="151"/>
        <v>0</v>
      </c>
      <c r="AX142" s="14">
        <f t="shared" si="118"/>
        <v>6.0000000000000001E-3</v>
      </c>
      <c r="AY142" s="14">
        <f t="shared" si="119"/>
        <v>1.4999999999999999E-2</v>
      </c>
      <c r="AZ142" s="14">
        <f t="shared" si="120"/>
        <v>5.5E-2</v>
      </c>
      <c r="BA142" s="14">
        <f t="shared" si="144"/>
        <v>0</v>
      </c>
      <c r="BE142" t="str">
        <f t="shared" si="145"/>
        <v>N/A</v>
      </c>
      <c r="BF142" s="14">
        <f t="shared" si="121"/>
        <v>0</v>
      </c>
      <c r="BG142" s="14">
        <f t="shared" si="122"/>
        <v>0</v>
      </c>
    </row>
    <row r="143" spans="2:59" ht="14.7" outlineLevel="1" thickBot="1">
      <c r="B143" s="29">
        <v>122</v>
      </c>
      <c r="C143" s="136" t="str">
        <f>IF(ISBLANK('Data Analysis (Client Schedule)'!C131),"",'Data Analysis (Client Schedule)'!C131)</f>
        <v/>
      </c>
      <c r="D143" s="126" t="str">
        <f>IF(ISBLANK('Data Analysis (Client Schedule)'!E131),"",'Data Analysis (Client Schedule)'!E131)</f>
        <v/>
      </c>
      <c r="E143" s="127" t="str">
        <f>IF(ISBLANK('Data Analysis (Client Schedule)'!F131),"",'Data Analysis (Client Schedule)'!F131)</f>
        <v/>
      </c>
      <c r="F143" s="127" t="str">
        <f>IF(ISBLANK('Data Analysis (Client Schedule)'!G131),"",'Data Analysis (Client Schedule)'!G131)</f>
        <v/>
      </c>
      <c r="G143" s="246" t="str">
        <f>IF(ISBLANK('Data Analysis (Client Schedule)'!H131),"",'Data Analysis (Client Schedule)'!H131)</f>
        <v/>
      </c>
      <c r="H143" s="246" t="str">
        <f>IF(ISBLANK('Data Analysis (Client Schedule)'!I131),"",'Data Analysis (Client Schedule)'!I131)</f>
        <v/>
      </c>
      <c r="I143" s="40">
        <f t="shared" si="123"/>
        <v>0</v>
      </c>
      <c r="J143" s="247" t="str">
        <f>IF(ISBLANK('Data Analysis (Client Schedule)'!K131),"",'Data Analysis (Client Schedule)'!K131)</f>
        <v/>
      </c>
      <c r="K143" s="247" t="str">
        <f>IF(ISBLANK('Data Analysis (Client Schedule)'!L131),"",'Data Analysis (Client Schedule)'!L131)</f>
        <v/>
      </c>
      <c r="L143" s="45" t="str">
        <f t="shared" si="124"/>
        <v/>
      </c>
      <c r="M143" s="30">
        <f t="shared" si="101"/>
        <v>0</v>
      </c>
      <c r="N143" s="31" t="str">
        <f t="shared" si="131"/>
        <v/>
      </c>
      <c r="O143" t="s">
        <v>40</v>
      </c>
      <c r="R143" s="145">
        <f t="shared" ca="1" si="132"/>
        <v>5.5E-2</v>
      </c>
      <c r="S143" s="30">
        <v>1.25</v>
      </c>
      <c r="T143" s="146">
        <f t="shared" ca="1" si="133"/>
        <v>0</v>
      </c>
      <c r="V143" s="33">
        <f t="shared" si="134"/>
        <v>0</v>
      </c>
      <c r="W143" s="33">
        <f t="shared" si="135"/>
        <v>0</v>
      </c>
      <c r="X143" s="33">
        <f t="shared" si="152"/>
        <v>0</v>
      </c>
      <c r="Y143" s="33">
        <f t="shared" si="152"/>
        <v>0</v>
      </c>
      <c r="Z143" s="33">
        <f t="shared" si="152"/>
        <v>0</v>
      </c>
      <c r="AA143" s="124"/>
      <c r="AB143" s="41">
        <f t="shared" ca="1" si="136"/>
        <v>0</v>
      </c>
      <c r="AC143" s="42">
        <f t="shared" ca="1" si="137"/>
        <v>0</v>
      </c>
      <c r="AD143" s="43">
        <f t="shared" ca="1" si="138"/>
        <v>0</v>
      </c>
      <c r="AE143" s="43">
        <f t="shared" ca="1" si="139"/>
        <v>0</v>
      </c>
      <c r="AF143" s="43">
        <f t="shared" ca="1" si="140"/>
        <v>0</v>
      </c>
      <c r="AG143" s="44">
        <f t="shared" ca="1" si="141"/>
        <v>0</v>
      </c>
      <c r="AJ143" s="38">
        <f t="shared" si="117"/>
        <v>0</v>
      </c>
      <c r="AK143" s="30">
        <v>1.25</v>
      </c>
      <c r="AL143" s="32">
        <f t="shared" si="142"/>
        <v>0</v>
      </c>
      <c r="AN143" s="34">
        <f t="shared" si="143"/>
        <v>0</v>
      </c>
      <c r="AO143" s="35">
        <f t="shared" ca="1" si="147"/>
        <v>0</v>
      </c>
      <c r="AP143" s="35">
        <f t="shared" ca="1" si="148"/>
        <v>0</v>
      </c>
      <c r="AQ143" s="35">
        <f t="shared" ca="1" si="149"/>
        <v>0</v>
      </c>
      <c r="AR143" s="35">
        <f t="shared" ca="1" si="150"/>
        <v>0</v>
      </c>
      <c r="AS143" s="35">
        <f t="shared" ca="1" si="151"/>
        <v>0</v>
      </c>
      <c r="AX143" s="14">
        <f t="shared" si="118"/>
        <v>6.0000000000000001E-3</v>
      </c>
      <c r="AY143" s="14">
        <f t="shared" si="119"/>
        <v>1.4999999999999999E-2</v>
      </c>
      <c r="AZ143" s="14">
        <f t="shared" si="120"/>
        <v>5.5E-2</v>
      </c>
      <c r="BA143" s="14">
        <f t="shared" si="144"/>
        <v>0</v>
      </c>
      <c r="BE143" t="str">
        <f t="shared" si="145"/>
        <v>N/A</v>
      </c>
      <c r="BF143" s="14">
        <f t="shared" si="121"/>
        <v>0</v>
      </c>
      <c r="BG143" s="14">
        <f t="shared" si="122"/>
        <v>0</v>
      </c>
    </row>
    <row r="144" spans="2:59" ht="14.7" outlineLevel="1" thickBot="1">
      <c r="B144" s="29">
        <v>123</v>
      </c>
      <c r="C144" s="136" t="str">
        <f>IF(ISBLANK('Data Analysis (Client Schedule)'!C132),"",'Data Analysis (Client Schedule)'!C132)</f>
        <v/>
      </c>
      <c r="D144" s="126" t="str">
        <f>IF(ISBLANK('Data Analysis (Client Schedule)'!E132),"",'Data Analysis (Client Schedule)'!E132)</f>
        <v/>
      </c>
      <c r="E144" s="127" t="str">
        <f>IF(ISBLANK('Data Analysis (Client Schedule)'!F132),"",'Data Analysis (Client Schedule)'!F132)</f>
        <v/>
      </c>
      <c r="F144" s="127" t="str">
        <f>IF(ISBLANK('Data Analysis (Client Schedule)'!G132),"",'Data Analysis (Client Schedule)'!G132)</f>
        <v/>
      </c>
      <c r="G144" s="246" t="str">
        <f>IF(ISBLANK('Data Analysis (Client Schedule)'!H132),"",'Data Analysis (Client Schedule)'!H132)</f>
        <v/>
      </c>
      <c r="H144" s="246" t="str">
        <f>IF(ISBLANK('Data Analysis (Client Schedule)'!I132),"",'Data Analysis (Client Schedule)'!I132)</f>
        <v/>
      </c>
      <c r="I144" s="40">
        <f t="shared" si="123"/>
        <v>0</v>
      </c>
      <c r="J144" s="247" t="str">
        <f>IF(ISBLANK('Data Analysis (Client Schedule)'!K132),"",'Data Analysis (Client Schedule)'!K132)</f>
        <v/>
      </c>
      <c r="K144" s="247" t="str">
        <f>IF(ISBLANK('Data Analysis (Client Schedule)'!L132),"",'Data Analysis (Client Schedule)'!L132)</f>
        <v/>
      </c>
      <c r="L144" s="45" t="str">
        <f t="shared" si="124"/>
        <v/>
      </c>
      <c r="M144" s="30">
        <f t="shared" si="101"/>
        <v>0</v>
      </c>
      <c r="N144" s="31" t="str">
        <f t="shared" si="131"/>
        <v/>
      </c>
      <c r="O144" t="s">
        <v>40</v>
      </c>
      <c r="R144" s="145">
        <f t="shared" ca="1" si="132"/>
        <v>5.5E-2</v>
      </c>
      <c r="S144" s="30">
        <v>1.25</v>
      </c>
      <c r="T144" s="146">
        <f t="shared" ca="1" si="133"/>
        <v>0</v>
      </c>
      <c r="V144" s="33">
        <f t="shared" si="134"/>
        <v>0</v>
      </c>
      <c r="W144" s="33">
        <f t="shared" si="135"/>
        <v>0</v>
      </c>
      <c r="X144" s="33">
        <f t="shared" si="152"/>
        <v>0</v>
      </c>
      <c r="Y144" s="33">
        <f t="shared" si="152"/>
        <v>0</v>
      </c>
      <c r="Z144" s="33">
        <f t="shared" si="152"/>
        <v>0</v>
      </c>
      <c r="AA144" s="124"/>
      <c r="AB144" s="41">
        <f t="shared" ca="1" si="136"/>
        <v>0</v>
      </c>
      <c r="AC144" s="42">
        <f t="shared" ca="1" si="137"/>
        <v>0</v>
      </c>
      <c r="AD144" s="43">
        <f t="shared" ca="1" si="138"/>
        <v>0</v>
      </c>
      <c r="AE144" s="43">
        <f t="shared" ca="1" si="139"/>
        <v>0</v>
      </c>
      <c r="AF144" s="43">
        <f t="shared" ca="1" si="140"/>
        <v>0</v>
      </c>
      <c r="AG144" s="44">
        <f t="shared" ca="1" si="141"/>
        <v>0</v>
      </c>
      <c r="AJ144" s="38">
        <f t="shared" si="117"/>
        <v>0</v>
      </c>
      <c r="AK144" s="30">
        <v>1.25</v>
      </c>
      <c r="AL144" s="32">
        <f t="shared" si="142"/>
        <v>0</v>
      </c>
      <c r="AN144" s="34">
        <f t="shared" si="143"/>
        <v>0</v>
      </c>
      <c r="AO144" s="35">
        <f t="shared" ca="1" si="147"/>
        <v>0</v>
      </c>
      <c r="AP144" s="35">
        <f t="shared" ca="1" si="148"/>
        <v>0</v>
      </c>
      <c r="AQ144" s="35">
        <f t="shared" ca="1" si="149"/>
        <v>0</v>
      </c>
      <c r="AR144" s="35">
        <f t="shared" ca="1" si="150"/>
        <v>0</v>
      </c>
      <c r="AS144" s="35">
        <f t="shared" ca="1" si="151"/>
        <v>0</v>
      </c>
      <c r="AX144" s="14">
        <f t="shared" si="118"/>
        <v>6.0000000000000001E-3</v>
      </c>
      <c r="AY144" s="14">
        <f t="shared" si="119"/>
        <v>1.4999999999999999E-2</v>
      </c>
      <c r="AZ144" s="14">
        <f t="shared" si="120"/>
        <v>5.5E-2</v>
      </c>
      <c r="BA144" s="14">
        <f t="shared" si="144"/>
        <v>0</v>
      </c>
      <c r="BE144" t="str">
        <f t="shared" si="145"/>
        <v>N/A</v>
      </c>
      <c r="BF144" s="14">
        <f t="shared" si="121"/>
        <v>0</v>
      </c>
      <c r="BG144" s="14">
        <f t="shared" si="122"/>
        <v>0</v>
      </c>
    </row>
    <row r="145" spans="2:59" ht="14.7" outlineLevel="1" thickBot="1">
      <c r="B145" s="29">
        <v>124</v>
      </c>
      <c r="C145" s="136" t="str">
        <f>IF(ISBLANK('Data Analysis (Client Schedule)'!C133),"",'Data Analysis (Client Schedule)'!C133)</f>
        <v/>
      </c>
      <c r="D145" s="126" t="str">
        <f>IF(ISBLANK('Data Analysis (Client Schedule)'!E133),"",'Data Analysis (Client Schedule)'!E133)</f>
        <v/>
      </c>
      <c r="E145" s="127" t="str">
        <f>IF(ISBLANK('Data Analysis (Client Schedule)'!F133),"",'Data Analysis (Client Schedule)'!F133)</f>
        <v/>
      </c>
      <c r="F145" s="127" t="str">
        <f>IF(ISBLANK('Data Analysis (Client Schedule)'!G133),"",'Data Analysis (Client Schedule)'!G133)</f>
        <v/>
      </c>
      <c r="G145" s="246" t="str">
        <f>IF(ISBLANK('Data Analysis (Client Schedule)'!H133),"",'Data Analysis (Client Schedule)'!H133)</f>
        <v/>
      </c>
      <c r="H145" s="246" t="str">
        <f>IF(ISBLANK('Data Analysis (Client Schedule)'!I133),"",'Data Analysis (Client Schedule)'!I133)</f>
        <v/>
      </c>
      <c r="I145" s="40">
        <f t="shared" si="123"/>
        <v>0</v>
      </c>
      <c r="J145" s="247" t="str">
        <f>IF(ISBLANK('Data Analysis (Client Schedule)'!K133),"",'Data Analysis (Client Schedule)'!K133)</f>
        <v/>
      </c>
      <c r="K145" s="247" t="str">
        <f>IF(ISBLANK('Data Analysis (Client Schedule)'!L133),"",'Data Analysis (Client Schedule)'!L133)</f>
        <v/>
      </c>
      <c r="L145" s="45" t="str">
        <f t="shared" si="124"/>
        <v/>
      </c>
      <c r="M145" s="30">
        <f t="shared" si="101"/>
        <v>0</v>
      </c>
      <c r="N145" s="31" t="str">
        <f t="shared" si="131"/>
        <v/>
      </c>
      <c r="O145" t="s">
        <v>40</v>
      </c>
      <c r="R145" s="145">
        <f t="shared" ca="1" si="132"/>
        <v>5.5E-2</v>
      </c>
      <c r="S145" s="30">
        <v>1.25</v>
      </c>
      <c r="T145" s="146">
        <f t="shared" ca="1" si="133"/>
        <v>0</v>
      </c>
      <c r="V145" s="33">
        <f t="shared" si="134"/>
        <v>0</v>
      </c>
      <c r="W145" s="33">
        <f t="shared" si="135"/>
        <v>0</v>
      </c>
      <c r="X145" s="33">
        <f t="shared" si="152"/>
        <v>0</v>
      </c>
      <c r="Y145" s="33">
        <f t="shared" si="152"/>
        <v>0</v>
      </c>
      <c r="Z145" s="33">
        <f t="shared" si="152"/>
        <v>0</v>
      </c>
      <c r="AA145" s="124"/>
      <c r="AB145" s="41">
        <f t="shared" ca="1" si="136"/>
        <v>0</v>
      </c>
      <c r="AC145" s="42">
        <f t="shared" ca="1" si="137"/>
        <v>0</v>
      </c>
      <c r="AD145" s="43">
        <f t="shared" ca="1" si="138"/>
        <v>0</v>
      </c>
      <c r="AE145" s="43">
        <f t="shared" ca="1" si="139"/>
        <v>0</v>
      </c>
      <c r="AF145" s="43">
        <f t="shared" ca="1" si="140"/>
        <v>0</v>
      </c>
      <c r="AG145" s="44">
        <f t="shared" ca="1" si="141"/>
        <v>0</v>
      </c>
      <c r="AJ145" s="38">
        <f t="shared" si="117"/>
        <v>0</v>
      </c>
      <c r="AK145" s="30">
        <v>1.25</v>
      </c>
      <c r="AL145" s="32">
        <f t="shared" si="142"/>
        <v>0</v>
      </c>
      <c r="AN145" s="34">
        <f t="shared" si="143"/>
        <v>0</v>
      </c>
      <c r="AO145" s="35">
        <f t="shared" ca="1" si="147"/>
        <v>0</v>
      </c>
      <c r="AP145" s="35">
        <f t="shared" ca="1" si="148"/>
        <v>0</v>
      </c>
      <c r="AQ145" s="35">
        <f t="shared" ca="1" si="149"/>
        <v>0</v>
      </c>
      <c r="AR145" s="35">
        <f t="shared" ca="1" si="150"/>
        <v>0</v>
      </c>
      <c r="AS145" s="35">
        <f t="shared" ca="1" si="151"/>
        <v>0</v>
      </c>
      <c r="AX145" s="14">
        <f t="shared" si="118"/>
        <v>6.0000000000000001E-3</v>
      </c>
      <c r="AY145" s="14">
        <f t="shared" si="119"/>
        <v>1.4999999999999999E-2</v>
      </c>
      <c r="AZ145" s="14">
        <f t="shared" si="120"/>
        <v>5.5E-2</v>
      </c>
      <c r="BA145" s="14">
        <f t="shared" si="144"/>
        <v>0</v>
      </c>
      <c r="BE145" t="str">
        <f t="shared" si="145"/>
        <v>N/A</v>
      </c>
      <c r="BF145" s="14">
        <f t="shared" si="121"/>
        <v>0</v>
      </c>
      <c r="BG145" s="14">
        <f t="shared" si="122"/>
        <v>0</v>
      </c>
    </row>
    <row r="146" spans="2:59" ht="14.7" outlineLevel="1" thickBot="1">
      <c r="B146" s="29">
        <v>125</v>
      </c>
      <c r="C146" s="136" t="str">
        <f>IF(ISBLANK('Data Analysis (Client Schedule)'!C134),"",'Data Analysis (Client Schedule)'!C134)</f>
        <v/>
      </c>
      <c r="D146" s="126" t="str">
        <f>IF(ISBLANK('Data Analysis (Client Schedule)'!E134),"",'Data Analysis (Client Schedule)'!E134)</f>
        <v/>
      </c>
      <c r="E146" s="127" t="str">
        <f>IF(ISBLANK('Data Analysis (Client Schedule)'!F134),"",'Data Analysis (Client Schedule)'!F134)</f>
        <v/>
      </c>
      <c r="F146" s="127" t="str">
        <f>IF(ISBLANK('Data Analysis (Client Schedule)'!G134),"",'Data Analysis (Client Schedule)'!G134)</f>
        <v/>
      </c>
      <c r="G146" s="246" t="str">
        <f>IF(ISBLANK('Data Analysis (Client Schedule)'!H134),"",'Data Analysis (Client Schedule)'!H134)</f>
        <v/>
      </c>
      <c r="H146" s="246" t="str">
        <f>IF(ISBLANK('Data Analysis (Client Schedule)'!I134),"",'Data Analysis (Client Schedule)'!I134)</f>
        <v/>
      </c>
      <c r="I146" s="40">
        <f t="shared" si="123"/>
        <v>0</v>
      </c>
      <c r="J146" s="247" t="str">
        <f>IF(ISBLANK('Data Analysis (Client Schedule)'!K134),"",'Data Analysis (Client Schedule)'!K134)</f>
        <v/>
      </c>
      <c r="K146" s="247" t="str">
        <f>IF(ISBLANK('Data Analysis (Client Schedule)'!L134),"",'Data Analysis (Client Schedule)'!L134)</f>
        <v/>
      </c>
      <c r="L146" s="45" t="str">
        <f t="shared" si="124"/>
        <v/>
      </c>
      <c r="M146" s="30">
        <f t="shared" si="101"/>
        <v>0</v>
      </c>
      <c r="N146" s="31" t="str">
        <f t="shared" si="131"/>
        <v/>
      </c>
      <c r="O146" t="s">
        <v>40</v>
      </c>
      <c r="R146" s="145">
        <f t="shared" ca="1" si="132"/>
        <v>5.5E-2</v>
      </c>
      <c r="S146" s="30">
        <v>1.25</v>
      </c>
      <c r="T146" s="146">
        <f t="shared" ca="1" si="133"/>
        <v>0</v>
      </c>
      <c r="V146" s="33">
        <f t="shared" si="134"/>
        <v>0</v>
      </c>
      <c r="W146" s="33">
        <f t="shared" si="135"/>
        <v>0</v>
      </c>
      <c r="X146" s="33">
        <f t="shared" si="152"/>
        <v>0</v>
      </c>
      <c r="Y146" s="33">
        <f t="shared" si="152"/>
        <v>0</v>
      </c>
      <c r="Z146" s="33">
        <f t="shared" si="152"/>
        <v>0</v>
      </c>
      <c r="AA146" s="124"/>
      <c r="AB146" s="41">
        <f t="shared" ca="1" si="136"/>
        <v>0</v>
      </c>
      <c r="AC146" s="42">
        <f t="shared" ca="1" si="137"/>
        <v>0</v>
      </c>
      <c r="AD146" s="43">
        <f t="shared" ca="1" si="138"/>
        <v>0</v>
      </c>
      <c r="AE146" s="43">
        <f t="shared" ca="1" si="139"/>
        <v>0</v>
      </c>
      <c r="AF146" s="43">
        <f t="shared" ca="1" si="140"/>
        <v>0</v>
      </c>
      <c r="AG146" s="44">
        <f t="shared" ca="1" si="141"/>
        <v>0</v>
      </c>
      <c r="AJ146" s="38">
        <f t="shared" si="117"/>
        <v>0</v>
      </c>
      <c r="AK146" s="30">
        <v>1.25</v>
      </c>
      <c r="AL146" s="32">
        <f t="shared" si="142"/>
        <v>0</v>
      </c>
      <c r="AN146" s="34">
        <f t="shared" si="143"/>
        <v>0</v>
      </c>
      <c r="AO146" s="35">
        <f t="shared" ca="1" si="147"/>
        <v>0</v>
      </c>
      <c r="AP146" s="35">
        <f t="shared" ca="1" si="148"/>
        <v>0</v>
      </c>
      <c r="AQ146" s="35">
        <f t="shared" ca="1" si="149"/>
        <v>0</v>
      </c>
      <c r="AR146" s="35">
        <f t="shared" ca="1" si="150"/>
        <v>0</v>
      </c>
      <c r="AS146" s="35">
        <f t="shared" ca="1" si="151"/>
        <v>0</v>
      </c>
      <c r="AX146" s="14">
        <f t="shared" si="118"/>
        <v>6.0000000000000001E-3</v>
      </c>
      <c r="AY146" s="14">
        <f t="shared" si="119"/>
        <v>1.4999999999999999E-2</v>
      </c>
      <c r="AZ146" s="14">
        <f t="shared" si="120"/>
        <v>5.5E-2</v>
      </c>
      <c r="BA146" s="14">
        <f t="shared" si="144"/>
        <v>0</v>
      </c>
      <c r="BE146" t="str">
        <f t="shared" si="145"/>
        <v>N/A</v>
      </c>
      <c r="BF146" s="14">
        <f t="shared" si="121"/>
        <v>0</v>
      </c>
      <c r="BG146" s="14">
        <f t="shared" si="122"/>
        <v>0</v>
      </c>
    </row>
    <row r="147" spans="2:59" ht="14.7" outlineLevel="1" thickBot="1">
      <c r="B147" s="29">
        <v>126</v>
      </c>
      <c r="C147" s="136" t="str">
        <f>IF(ISBLANK('Data Analysis (Client Schedule)'!C135),"",'Data Analysis (Client Schedule)'!C135)</f>
        <v/>
      </c>
      <c r="D147" s="126" t="str">
        <f>IF(ISBLANK('Data Analysis (Client Schedule)'!E135),"",'Data Analysis (Client Schedule)'!E135)</f>
        <v/>
      </c>
      <c r="E147" s="127" t="str">
        <f>IF(ISBLANK('Data Analysis (Client Schedule)'!F135),"",'Data Analysis (Client Schedule)'!F135)</f>
        <v/>
      </c>
      <c r="F147" s="127" t="str">
        <f>IF(ISBLANK('Data Analysis (Client Schedule)'!G135),"",'Data Analysis (Client Schedule)'!G135)</f>
        <v/>
      </c>
      <c r="G147" s="246" t="str">
        <f>IF(ISBLANK('Data Analysis (Client Schedule)'!H135),"",'Data Analysis (Client Schedule)'!H135)</f>
        <v/>
      </c>
      <c r="H147" s="246" t="str">
        <f>IF(ISBLANK('Data Analysis (Client Schedule)'!I135),"",'Data Analysis (Client Schedule)'!I135)</f>
        <v/>
      </c>
      <c r="I147" s="40">
        <f t="shared" si="123"/>
        <v>0</v>
      </c>
      <c r="J147" s="247" t="str">
        <f>IF(ISBLANK('Data Analysis (Client Schedule)'!K135),"",'Data Analysis (Client Schedule)'!K135)</f>
        <v/>
      </c>
      <c r="K147" s="247" t="str">
        <f>IF(ISBLANK('Data Analysis (Client Schedule)'!L135),"",'Data Analysis (Client Schedule)'!L135)</f>
        <v/>
      </c>
      <c r="L147" s="45" t="str">
        <f t="shared" si="124"/>
        <v/>
      </c>
      <c r="M147" s="30">
        <f t="shared" si="101"/>
        <v>0</v>
      </c>
      <c r="N147" s="31" t="str">
        <f t="shared" si="131"/>
        <v/>
      </c>
      <c r="O147" t="s">
        <v>40</v>
      </c>
      <c r="R147" s="145">
        <f t="shared" ca="1" si="132"/>
        <v>5.5E-2</v>
      </c>
      <c r="S147" s="30">
        <v>1.25</v>
      </c>
      <c r="T147" s="146">
        <f t="shared" ca="1" si="133"/>
        <v>0</v>
      </c>
      <c r="V147" s="33">
        <f t="shared" si="134"/>
        <v>0</v>
      </c>
      <c r="W147" s="33">
        <f t="shared" si="135"/>
        <v>0</v>
      </c>
      <c r="X147" s="33">
        <f t="shared" si="152"/>
        <v>0</v>
      </c>
      <c r="Y147" s="33">
        <f t="shared" si="152"/>
        <v>0</v>
      </c>
      <c r="Z147" s="33">
        <f t="shared" si="152"/>
        <v>0</v>
      </c>
      <c r="AA147" s="124"/>
      <c r="AB147" s="41">
        <f t="shared" ca="1" si="136"/>
        <v>0</v>
      </c>
      <c r="AC147" s="42">
        <f t="shared" ca="1" si="137"/>
        <v>0</v>
      </c>
      <c r="AD147" s="43">
        <f t="shared" ca="1" si="138"/>
        <v>0</v>
      </c>
      <c r="AE147" s="43">
        <f t="shared" ca="1" si="139"/>
        <v>0</v>
      </c>
      <c r="AF147" s="43">
        <f t="shared" ca="1" si="140"/>
        <v>0</v>
      </c>
      <c r="AG147" s="44">
        <f t="shared" ca="1" si="141"/>
        <v>0</v>
      </c>
      <c r="AJ147" s="38">
        <f t="shared" si="117"/>
        <v>0</v>
      </c>
      <c r="AK147" s="30">
        <v>1.25</v>
      </c>
      <c r="AL147" s="32">
        <f t="shared" si="142"/>
        <v>0</v>
      </c>
      <c r="AN147" s="34">
        <f t="shared" si="143"/>
        <v>0</v>
      </c>
      <c r="AO147" s="35">
        <f t="shared" ca="1" si="147"/>
        <v>0</v>
      </c>
      <c r="AP147" s="35">
        <f t="shared" ca="1" si="148"/>
        <v>0</v>
      </c>
      <c r="AQ147" s="35">
        <f t="shared" ca="1" si="149"/>
        <v>0</v>
      </c>
      <c r="AR147" s="35">
        <f t="shared" ca="1" si="150"/>
        <v>0</v>
      </c>
      <c r="AS147" s="35">
        <f t="shared" ca="1" si="151"/>
        <v>0</v>
      </c>
      <c r="AX147" s="14">
        <f t="shared" si="118"/>
        <v>6.0000000000000001E-3</v>
      </c>
      <c r="AY147" s="14">
        <f t="shared" si="119"/>
        <v>1.4999999999999999E-2</v>
      </c>
      <c r="AZ147" s="14">
        <f t="shared" si="120"/>
        <v>5.5E-2</v>
      </c>
      <c r="BA147" s="14">
        <f t="shared" si="144"/>
        <v>0</v>
      </c>
      <c r="BE147" t="str">
        <f t="shared" si="145"/>
        <v>N/A</v>
      </c>
      <c r="BF147" s="14">
        <f t="shared" si="121"/>
        <v>0</v>
      </c>
      <c r="BG147" s="14">
        <f t="shared" si="122"/>
        <v>0</v>
      </c>
    </row>
    <row r="148" spans="2:59" ht="14.7" outlineLevel="1" thickBot="1">
      <c r="B148" s="29">
        <v>127</v>
      </c>
      <c r="C148" s="136" t="str">
        <f>IF(ISBLANK('Data Analysis (Client Schedule)'!C136),"",'Data Analysis (Client Schedule)'!C136)</f>
        <v/>
      </c>
      <c r="D148" s="126" t="str">
        <f>IF(ISBLANK('Data Analysis (Client Schedule)'!E136),"",'Data Analysis (Client Schedule)'!E136)</f>
        <v/>
      </c>
      <c r="E148" s="127" t="str">
        <f>IF(ISBLANK('Data Analysis (Client Schedule)'!F136),"",'Data Analysis (Client Schedule)'!F136)</f>
        <v/>
      </c>
      <c r="F148" s="127" t="str">
        <f>IF(ISBLANK('Data Analysis (Client Schedule)'!G136),"",'Data Analysis (Client Schedule)'!G136)</f>
        <v/>
      </c>
      <c r="G148" s="246" t="str">
        <f>IF(ISBLANK('Data Analysis (Client Schedule)'!H136),"",'Data Analysis (Client Schedule)'!H136)</f>
        <v/>
      </c>
      <c r="H148" s="246" t="str">
        <f>IF(ISBLANK('Data Analysis (Client Schedule)'!I136),"",'Data Analysis (Client Schedule)'!I136)</f>
        <v/>
      </c>
      <c r="I148" s="40">
        <f t="shared" si="123"/>
        <v>0</v>
      </c>
      <c r="J148" s="247" t="str">
        <f>IF(ISBLANK('Data Analysis (Client Schedule)'!K136),"",'Data Analysis (Client Schedule)'!K136)</f>
        <v/>
      </c>
      <c r="K148" s="247" t="str">
        <f>IF(ISBLANK('Data Analysis (Client Schedule)'!L136),"",'Data Analysis (Client Schedule)'!L136)</f>
        <v/>
      </c>
      <c r="L148" s="45" t="str">
        <f t="shared" si="124"/>
        <v/>
      </c>
      <c r="M148" s="30">
        <f t="shared" si="101"/>
        <v>0</v>
      </c>
      <c r="N148" s="31" t="str">
        <f t="shared" si="131"/>
        <v/>
      </c>
      <c r="O148" t="s">
        <v>40</v>
      </c>
      <c r="R148" s="145">
        <f t="shared" ca="1" si="132"/>
        <v>5.5E-2</v>
      </c>
      <c r="S148" s="30">
        <v>1.25</v>
      </c>
      <c r="T148" s="146">
        <f t="shared" ca="1" si="133"/>
        <v>0</v>
      </c>
      <c r="V148" s="33">
        <f t="shared" si="134"/>
        <v>0</v>
      </c>
      <c r="W148" s="33">
        <f t="shared" si="135"/>
        <v>0</v>
      </c>
      <c r="X148" s="33">
        <f t="shared" si="152"/>
        <v>0</v>
      </c>
      <c r="Y148" s="33">
        <f t="shared" si="152"/>
        <v>0</v>
      </c>
      <c r="Z148" s="33">
        <f t="shared" si="152"/>
        <v>0</v>
      </c>
      <c r="AA148" s="124"/>
      <c r="AB148" s="41">
        <f t="shared" ca="1" si="136"/>
        <v>0</v>
      </c>
      <c r="AC148" s="42">
        <f t="shared" ca="1" si="137"/>
        <v>0</v>
      </c>
      <c r="AD148" s="43">
        <f t="shared" ca="1" si="138"/>
        <v>0</v>
      </c>
      <c r="AE148" s="43">
        <f t="shared" ca="1" si="139"/>
        <v>0</v>
      </c>
      <c r="AF148" s="43">
        <f t="shared" ca="1" si="140"/>
        <v>0</v>
      </c>
      <c r="AG148" s="44">
        <f t="shared" ca="1" si="141"/>
        <v>0</v>
      </c>
      <c r="AJ148" s="38">
        <f t="shared" si="117"/>
        <v>0</v>
      </c>
      <c r="AK148" s="30">
        <v>1.25</v>
      </c>
      <c r="AL148" s="32">
        <f t="shared" si="142"/>
        <v>0</v>
      </c>
      <c r="AN148" s="34">
        <f t="shared" si="143"/>
        <v>0</v>
      </c>
      <c r="AO148" s="35">
        <f t="shared" ca="1" si="147"/>
        <v>0</v>
      </c>
      <c r="AP148" s="35">
        <f t="shared" ca="1" si="148"/>
        <v>0</v>
      </c>
      <c r="AQ148" s="35">
        <f t="shared" ca="1" si="149"/>
        <v>0</v>
      </c>
      <c r="AR148" s="35">
        <f t="shared" ca="1" si="150"/>
        <v>0</v>
      </c>
      <c r="AS148" s="35">
        <f t="shared" ca="1" si="151"/>
        <v>0</v>
      </c>
      <c r="AX148" s="14">
        <f t="shared" si="118"/>
        <v>6.0000000000000001E-3</v>
      </c>
      <c r="AY148" s="14">
        <f t="shared" si="119"/>
        <v>1.4999999999999999E-2</v>
      </c>
      <c r="AZ148" s="14">
        <f t="shared" si="120"/>
        <v>5.5E-2</v>
      </c>
      <c r="BA148" s="14">
        <f t="shared" si="144"/>
        <v>0</v>
      </c>
      <c r="BE148" t="str">
        <f t="shared" si="145"/>
        <v>N/A</v>
      </c>
      <c r="BF148" s="14">
        <f t="shared" si="121"/>
        <v>0</v>
      </c>
      <c r="BG148" s="14">
        <f t="shared" si="122"/>
        <v>0</v>
      </c>
    </row>
    <row r="149" spans="2:59" ht="14.7" outlineLevel="1" thickBot="1">
      <c r="B149" s="29">
        <v>128</v>
      </c>
      <c r="C149" s="136" t="str">
        <f>IF(ISBLANK('Data Analysis (Client Schedule)'!C137),"",'Data Analysis (Client Schedule)'!C137)</f>
        <v/>
      </c>
      <c r="D149" s="126" t="str">
        <f>IF(ISBLANK('Data Analysis (Client Schedule)'!E137),"",'Data Analysis (Client Schedule)'!E137)</f>
        <v/>
      </c>
      <c r="E149" s="127" t="str">
        <f>IF(ISBLANK('Data Analysis (Client Schedule)'!F137),"",'Data Analysis (Client Schedule)'!F137)</f>
        <v/>
      </c>
      <c r="F149" s="127" t="str">
        <f>IF(ISBLANK('Data Analysis (Client Schedule)'!G137),"",'Data Analysis (Client Schedule)'!G137)</f>
        <v/>
      </c>
      <c r="G149" s="246" t="str">
        <f>IF(ISBLANK('Data Analysis (Client Schedule)'!H137),"",'Data Analysis (Client Schedule)'!H137)</f>
        <v/>
      </c>
      <c r="H149" s="246" t="str">
        <f>IF(ISBLANK('Data Analysis (Client Schedule)'!I137),"",'Data Analysis (Client Schedule)'!I137)</f>
        <v/>
      </c>
      <c r="I149" s="40">
        <f t="shared" si="123"/>
        <v>0</v>
      </c>
      <c r="J149" s="247" t="str">
        <f>IF(ISBLANK('Data Analysis (Client Schedule)'!K137),"",'Data Analysis (Client Schedule)'!K137)</f>
        <v/>
      </c>
      <c r="K149" s="247" t="str">
        <f>IF(ISBLANK('Data Analysis (Client Schedule)'!L137),"",'Data Analysis (Client Schedule)'!L137)</f>
        <v/>
      </c>
      <c r="L149" s="45" t="str">
        <f t="shared" si="124"/>
        <v/>
      </c>
      <c r="M149" s="30">
        <f t="shared" si="101"/>
        <v>0</v>
      </c>
      <c r="N149" s="31" t="str">
        <f t="shared" si="131"/>
        <v/>
      </c>
      <c r="O149" t="s">
        <v>40</v>
      </c>
      <c r="R149" s="145">
        <f t="shared" ca="1" si="132"/>
        <v>5.5E-2</v>
      </c>
      <c r="S149" s="30">
        <v>1.25</v>
      </c>
      <c r="T149" s="146">
        <f t="shared" ca="1" si="133"/>
        <v>0</v>
      </c>
      <c r="V149" s="33">
        <f t="shared" si="134"/>
        <v>0</v>
      </c>
      <c r="W149" s="33">
        <f t="shared" si="135"/>
        <v>0</v>
      </c>
      <c r="X149" s="33">
        <f t="shared" si="152"/>
        <v>0</v>
      </c>
      <c r="Y149" s="33">
        <f t="shared" si="152"/>
        <v>0</v>
      </c>
      <c r="Z149" s="33">
        <f t="shared" si="152"/>
        <v>0</v>
      </c>
      <c r="AA149" s="124"/>
      <c r="AB149" s="41">
        <f t="shared" ca="1" si="136"/>
        <v>0</v>
      </c>
      <c r="AC149" s="42">
        <f t="shared" ca="1" si="137"/>
        <v>0</v>
      </c>
      <c r="AD149" s="43">
        <f t="shared" ca="1" si="138"/>
        <v>0</v>
      </c>
      <c r="AE149" s="43">
        <f t="shared" ca="1" si="139"/>
        <v>0</v>
      </c>
      <c r="AF149" s="43">
        <f t="shared" ca="1" si="140"/>
        <v>0</v>
      </c>
      <c r="AG149" s="44">
        <f t="shared" ca="1" si="141"/>
        <v>0</v>
      </c>
      <c r="AJ149" s="38">
        <f t="shared" si="117"/>
        <v>0</v>
      </c>
      <c r="AK149" s="30">
        <v>1.25</v>
      </c>
      <c r="AL149" s="32">
        <f t="shared" si="142"/>
        <v>0</v>
      </c>
      <c r="AN149" s="34">
        <f t="shared" si="143"/>
        <v>0</v>
      </c>
      <c r="AO149" s="35">
        <f t="shared" ca="1" si="147"/>
        <v>0</v>
      </c>
      <c r="AP149" s="35">
        <f t="shared" ca="1" si="148"/>
        <v>0</v>
      </c>
      <c r="AQ149" s="35">
        <f t="shared" ca="1" si="149"/>
        <v>0</v>
      </c>
      <c r="AR149" s="35">
        <f t="shared" ca="1" si="150"/>
        <v>0</v>
      </c>
      <c r="AS149" s="35">
        <f t="shared" ca="1" si="151"/>
        <v>0</v>
      </c>
      <c r="AX149" s="14">
        <f t="shared" si="118"/>
        <v>6.0000000000000001E-3</v>
      </c>
      <c r="AY149" s="14">
        <f t="shared" si="119"/>
        <v>1.4999999999999999E-2</v>
      </c>
      <c r="AZ149" s="14">
        <f t="shared" si="120"/>
        <v>5.5E-2</v>
      </c>
      <c r="BA149" s="14">
        <f t="shared" si="144"/>
        <v>0</v>
      </c>
      <c r="BE149" t="str">
        <f t="shared" si="145"/>
        <v>N/A</v>
      </c>
      <c r="BF149" s="14">
        <f t="shared" si="121"/>
        <v>0</v>
      </c>
      <c r="BG149" s="14">
        <f t="shared" si="122"/>
        <v>0</v>
      </c>
    </row>
    <row r="150" spans="2:59" ht="14.7" outlineLevel="1" thickBot="1">
      <c r="B150" s="29">
        <v>129</v>
      </c>
      <c r="C150" s="136" t="str">
        <f>IF(ISBLANK('Data Analysis (Client Schedule)'!C138),"",'Data Analysis (Client Schedule)'!C138)</f>
        <v/>
      </c>
      <c r="D150" s="126" t="str">
        <f>IF(ISBLANK('Data Analysis (Client Schedule)'!E138),"",'Data Analysis (Client Schedule)'!E138)</f>
        <v/>
      </c>
      <c r="E150" s="127" t="str">
        <f>IF(ISBLANK('Data Analysis (Client Schedule)'!F138),"",'Data Analysis (Client Schedule)'!F138)</f>
        <v/>
      </c>
      <c r="F150" s="127" t="str">
        <f>IF(ISBLANK('Data Analysis (Client Schedule)'!G138),"",'Data Analysis (Client Schedule)'!G138)</f>
        <v/>
      </c>
      <c r="G150" s="246" t="str">
        <f>IF(ISBLANK('Data Analysis (Client Schedule)'!H138),"",'Data Analysis (Client Schedule)'!H138)</f>
        <v/>
      </c>
      <c r="H150" s="246" t="str">
        <f>IF(ISBLANK('Data Analysis (Client Schedule)'!I138),"",'Data Analysis (Client Schedule)'!I138)</f>
        <v/>
      </c>
      <c r="I150" s="40">
        <f t="shared" si="123"/>
        <v>0</v>
      </c>
      <c r="J150" s="247" t="str">
        <f>IF(ISBLANK('Data Analysis (Client Schedule)'!K138),"",'Data Analysis (Client Schedule)'!K138)</f>
        <v/>
      </c>
      <c r="K150" s="247" t="str">
        <f>IF(ISBLANK('Data Analysis (Client Schedule)'!L138),"",'Data Analysis (Client Schedule)'!L138)</f>
        <v/>
      </c>
      <c r="L150" s="45" t="str">
        <f t="shared" si="124"/>
        <v/>
      </c>
      <c r="M150" s="30">
        <f t="shared" ref="M150:M171" si="153">IFERROR(J150/K150,0)</f>
        <v>0</v>
      </c>
      <c r="N150" s="31" t="str">
        <f t="shared" ref="N150:N171" si="154">IF(M150=0,"",IF(M150&gt;S150,"PASS","FAIL"))</f>
        <v/>
      </c>
      <c r="O150" t="s">
        <v>40</v>
      </c>
      <c r="R150" s="145">
        <f t="shared" ref="R150:R171" ca="1" si="155">LOOKUP(O150,$BC$17:$BC$18,AZ150:AZ150)</f>
        <v>5.5E-2</v>
      </c>
      <c r="S150" s="30">
        <v>1.25</v>
      </c>
      <c r="T150" s="146">
        <f t="shared" ref="T150:T171" ca="1" si="156">IFERROR(G150*R150/12,0)</f>
        <v>0</v>
      </c>
      <c r="V150" s="33">
        <f t="shared" ref="V150:V171" si="157">IFERROR((J150*$C$214)+J150,0)</f>
        <v>0</v>
      </c>
      <c r="W150" s="33">
        <f t="shared" ref="W150:W171" si="158">IFERROR(V150+(V150*$C$214),0)</f>
        <v>0</v>
      </c>
      <c r="X150" s="33">
        <f t="shared" si="152"/>
        <v>0</v>
      </c>
      <c r="Y150" s="33">
        <f t="shared" si="152"/>
        <v>0</v>
      </c>
      <c r="Z150" s="33">
        <f t="shared" si="152"/>
        <v>0</v>
      </c>
      <c r="AA150" s="124"/>
      <c r="AB150" s="41">
        <f t="shared" ref="AB150:AB171" ca="1" si="159">IFERROR(J150/T150,0)</f>
        <v>0</v>
      </c>
      <c r="AC150" s="42">
        <f t="shared" ref="AC150:AC171" ca="1" si="160">IFERROR(V150/$T150,0)</f>
        <v>0</v>
      </c>
      <c r="AD150" s="43">
        <f t="shared" ref="AD150:AD171" ca="1" si="161">IFERROR(W150/$T150,0)</f>
        <v>0</v>
      </c>
      <c r="AE150" s="43">
        <f t="shared" ref="AE150:AE171" ca="1" si="162">IFERROR(X150/$T150,0)</f>
        <v>0</v>
      </c>
      <c r="AF150" s="43">
        <f t="shared" ref="AF150:AF171" ca="1" si="163">IFERROR(Y150/$T150,0)</f>
        <v>0</v>
      </c>
      <c r="AG150" s="44">
        <f t="shared" ref="AG150:AG171" ca="1" si="164">IFERROR(Z150/$T150,0)</f>
        <v>0</v>
      </c>
      <c r="AJ150" s="38">
        <f t="shared" si="117"/>
        <v>0</v>
      </c>
      <c r="AK150" s="30">
        <v>1.25</v>
      </c>
      <c r="AL150" s="32">
        <f t="shared" ref="AL150:AL171" si="165">IFERROR(G150*AJ150/12,0)</f>
        <v>0</v>
      </c>
      <c r="AN150" s="34">
        <f t="shared" ref="AN150:AN171" si="166">IFERROR(J150/AL150,0)</f>
        <v>0</v>
      </c>
      <c r="AO150" s="35">
        <f t="shared" ca="1" si="147"/>
        <v>0</v>
      </c>
      <c r="AP150" s="35">
        <f t="shared" ca="1" si="148"/>
        <v>0</v>
      </c>
      <c r="AQ150" s="35">
        <f t="shared" ca="1" si="149"/>
        <v>0</v>
      </c>
      <c r="AR150" s="35">
        <f t="shared" ca="1" si="150"/>
        <v>0</v>
      </c>
      <c r="AS150" s="35">
        <f t="shared" ca="1" si="151"/>
        <v>0</v>
      </c>
      <c r="AX150" s="14">
        <f t="shared" si="118"/>
        <v>6.0000000000000001E-3</v>
      </c>
      <c r="AY150" s="14">
        <f t="shared" si="119"/>
        <v>1.4999999999999999E-2</v>
      </c>
      <c r="AZ150" s="14">
        <f t="shared" si="120"/>
        <v>5.5E-2</v>
      </c>
      <c r="BA150" s="14">
        <f t="shared" ref="BA150:BA171" si="167">IFERROR((L150-AX150)+AY150,0)</f>
        <v>0</v>
      </c>
      <c r="BE150" t="str">
        <f t="shared" ref="BE150:BE171" si="168">IF(OR(A150="Yes",AND(C150&lt;&gt;$C$178,C150&lt;&gt;$C$179)),"N/A",IF(AND(OR(C150=$C$178,C150=$C$179),G150=0),"Unen","Mort"))</f>
        <v>N/A</v>
      </c>
      <c r="BF150" s="14">
        <f t="shared" si="121"/>
        <v>0</v>
      </c>
      <c r="BG150" s="14">
        <f t="shared" si="122"/>
        <v>0</v>
      </c>
    </row>
    <row r="151" spans="2:59" ht="14.7" outlineLevel="1" thickBot="1">
      <c r="B151" s="29">
        <v>130</v>
      </c>
      <c r="C151" s="136" t="str">
        <f>IF(ISBLANK('Data Analysis (Client Schedule)'!C139),"",'Data Analysis (Client Schedule)'!C139)</f>
        <v/>
      </c>
      <c r="D151" s="126" t="str">
        <f>IF(ISBLANK('Data Analysis (Client Schedule)'!E139),"",'Data Analysis (Client Schedule)'!E139)</f>
        <v/>
      </c>
      <c r="E151" s="127" t="str">
        <f>IF(ISBLANK('Data Analysis (Client Schedule)'!F139),"",'Data Analysis (Client Schedule)'!F139)</f>
        <v/>
      </c>
      <c r="F151" s="127" t="str">
        <f>IF(ISBLANK('Data Analysis (Client Schedule)'!G139),"",'Data Analysis (Client Schedule)'!G139)</f>
        <v/>
      </c>
      <c r="G151" s="246" t="str">
        <f>IF(ISBLANK('Data Analysis (Client Schedule)'!H139),"",'Data Analysis (Client Schedule)'!H139)</f>
        <v/>
      </c>
      <c r="H151" s="246" t="str">
        <f>IF(ISBLANK('Data Analysis (Client Schedule)'!I139),"",'Data Analysis (Client Schedule)'!I139)</f>
        <v/>
      </c>
      <c r="I151" s="40">
        <f t="shared" si="123"/>
        <v>0</v>
      </c>
      <c r="J151" s="247" t="str">
        <f>IF(ISBLANK('Data Analysis (Client Schedule)'!K139),"",'Data Analysis (Client Schedule)'!K139)</f>
        <v/>
      </c>
      <c r="K151" s="247" t="str">
        <f>IF(ISBLANK('Data Analysis (Client Schedule)'!L139),"",'Data Analysis (Client Schedule)'!L139)</f>
        <v/>
      </c>
      <c r="L151" s="45" t="str">
        <f t="shared" si="124"/>
        <v/>
      </c>
      <c r="M151" s="30">
        <f t="shared" si="153"/>
        <v>0</v>
      </c>
      <c r="N151" s="31" t="str">
        <f t="shared" si="154"/>
        <v/>
      </c>
      <c r="O151" t="s">
        <v>40</v>
      </c>
      <c r="R151" s="145">
        <f t="shared" ca="1" si="155"/>
        <v>5.5E-2</v>
      </c>
      <c r="S151" s="30">
        <v>1.25</v>
      </c>
      <c r="T151" s="146">
        <f t="shared" ca="1" si="156"/>
        <v>0</v>
      </c>
      <c r="V151" s="33">
        <f t="shared" si="157"/>
        <v>0</v>
      </c>
      <c r="W151" s="33">
        <f t="shared" si="158"/>
        <v>0</v>
      </c>
      <c r="X151" s="33">
        <f t="shared" si="152"/>
        <v>0</v>
      </c>
      <c r="Y151" s="33">
        <f t="shared" si="152"/>
        <v>0</v>
      </c>
      <c r="Z151" s="33">
        <f t="shared" si="152"/>
        <v>0</v>
      </c>
      <c r="AA151" s="124"/>
      <c r="AB151" s="41">
        <f t="shared" ca="1" si="159"/>
        <v>0</v>
      </c>
      <c r="AC151" s="42">
        <f t="shared" ca="1" si="160"/>
        <v>0</v>
      </c>
      <c r="AD151" s="43">
        <f t="shared" ca="1" si="161"/>
        <v>0</v>
      </c>
      <c r="AE151" s="43">
        <f t="shared" ca="1" si="162"/>
        <v>0</v>
      </c>
      <c r="AF151" s="43">
        <f t="shared" ca="1" si="163"/>
        <v>0</v>
      </c>
      <c r="AG151" s="44">
        <f t="shared" ca="1" si="164"/>
        <v>0</v>
      </c>
      <c r="AJ151" s="38">
        <f t="shared" ref="AJ151:AJ171" si="169">BA151</f>
        <v>0</v>
      </c>
      <c r="AK151" s="30">
        <v>1.25</v>
      </c>
      <c r="AL151" s="32">
        <f t="shared" si="165"/>
        <v>0</v>
      </c>
      <c r="AN151" s="34">
        <f t="shared" si="166"/>
        <v>0</v>
      </c>
      <c r="AO151" s="35">
        <f t="shared" ca="1" si="147"/>
        <v>0</v>
      </c>
      <c r="AP151" s="35">
        <f t="shared" ca="1" si="148"/>
        <v>0</v>
      </c>
      <c r="AQ151" s="35">
        <f t="shared" ca="1" si="149"/>
        <v>0</v>
      </c>
      <c r="AR151" s="35">
        <f t="shared" ca="1" si="150"/>
        <v>0</v>
      </c>
      <c r="AS151" s="35">
        <f t="shared" ca="1" si="151"/>
        <v>0</v>
      </c>
      <c r="AX151" s="14">
        <f t="shared" ref="AX151:AX171" si="170">$J$206</f>
        <v>6.0000000000000001E-3</v>
      </c>
      <c r="AY151" s="14">
        <f t="shared" ref="AY151:AY171" si="171">$L$206</f>
        <v>1.4999999999999999E-2</v>
      </c>
      <c r="AZ151" s="14">
        <f t="shared" ref="AZ151:AZ171" si="172">$G$206</f>
        <v>5.5E-2</v>
      </c>
      <c r="BA151" s="14">
        <f t="shared" si="167"/>
        <v>0</v>
      </c>
      <c r="BE151" t="str">
        <f t="shared" si="168"/>
        <v>N/A</v>
      </c>
      <c r="BF151" s="14">
        <f t="shared" ref="BF151:BF171" si="173">IF(A151="Yes",0,I151)</f>
        <v>0</v>
      </c>
      <c r="BG151" s="14">
        <f t="shared" ref="BG151:BG171" si="174">IF(A151="Yes",0,M151)</f>
        <v>0</v>
      </c>
    </row>
    <row r="152" spans="2:59" ht="14.7" outlineLevel="1" thickBot="1">
      <c r="B152" s="29">
        <v>131</v>
      </c>
      <c r="C152" s="136" t="str">
        <f>IF(ISBLANK('Data Analysis (Client Schedule)'!C140),"",'Data Analysis (Client Schedule)'!C140)</f>
        <v/>
      </c>
      <c r="D152" s="126" t="str">
        <f>IF(ISBLANK('Data Analysis (Client Schedule)'!E140),"",'Data Analysis (Client Schedule)'!E140)</f>
        <v/>
      </c>
      <c r="E152" s="127" t="str">
        <f>IF(ISBLANK('Data Analysis (Client Schedule)'!F140),"",'Data Analysis (Client Schedule)'!F140)</f>
        <v/>
      </c>
      <c r="F152" s="127" t="str">
        <f>IF(ISBLANK('Data Analysis (Client Schedule)'!G140),"",'Data Analysis (Client Schedule)'!G140)</f>
        <v/>
      </c>
      <c r="G152" s="246" t="str">
        <f>IF(ISBLANK('Data Analysis (Client Schedule)'!H140),"",'Data Analysis (Client Schedule)'!H140)</f>
        <v/>
      </c>
      <c r="H152" s="246" t="str">
        <f>IF(ISBLANK('Data Analysis (Client Schedule)'!I140),"",'Data Analysis (Client Schedule)'!I140)</f>
        <v/>
      </c>
      <c r="I152" s="40">
        <f t="shared" ref="I152:I171" si="175">IFERROR(G152/H152,0)</f>
        <v>0</v>
      </c>
      <c r="J152" s="247" t="str">
        <f>IF(ISBLANK('Data Analysis (Client Schedule)'!K140),"",'Data Analysis (Client Schedule)'!K140)</f>
        <v/>
      </c>
      <c r="K152" s="247" t="str">
        <f>IF(ISBLANK('Data Analysis (Client Schedule)'!L140),"",'Data Analysis (Client Schedule)'!L140)</f>
        <v/>
      </c>
      <c r="L152" s="45" t="str">
        <f t="shared" ref="L152:L171" si="176">IFERROR((K152*12)/G152,"")</f>
        <v/>
      </c>
      <c r="M152" s="30">
        <f t="shared" si="153"/>
        <v>0</v>
      </c>
      <c r="N152" s="31" t="str">
        <f t="shared" si="154"/>
        <v/>
      </c>
      <c r="O152" t="s">
        <v>40</v>
      </c>
      <c r="R152" s="145">
        <f t="shared" ca="1" si="155"/>
        <v>5.5E-2</v>
      </c>
      <c r="S152" s="30">
        <v>1.25</v>
      </c>
      <c r="T152" s="146">
        <f t="shared" ca="1" si="156"/>
        <v>0</v>
      </c>
      <c r="V152" s="33">
        <f t="shared" si="157"/>
        <v>0</v>
      </c>
      <c r="W152" s="33">
        <f t="shared" si="158"/>
        <v>0</v>
      </c>
      <c r="X152" s="33">
        <f t="shared" si="152"/>
        <v>0</v>
      </c>
      <c r="Y152" s="33">
        <f t="shared" si="152"/>
        <v>0</v>
      </c>
      <c r="Z152" s="33">
        <f t="shared" si="152"/>
        <v>0</v>
      </c>
      <c r="AA152" s="124"/>
      <c r="AB152" s="41">
        <f t="shared" ca="1" si="159"/>
        <v>0</v>
      </c>
      <c r="AC152" s="42">
        <f t="shared" ca="1" si="160"/>
        <v>0</v>
      </c>
      <c r="AD152" s="43">
        <f t="shared" ca="1" si="161"/>
        <v>0</v>
      </c>
      <c r="AE152" s="43">
        <f t="shared" ca="1" si="162"/>
        <v>0</v>
      </c>
      <c r="AF152" s="43">
        <f t="shared" ca="1" si="163"/>
        <v>0</v>
      </c>
      <c r="AG152" s="44">
        <f t="shared" ca="1" si="164"/>
        <v>0</v>
      </c>
      <c r="AJ152" s="38">
        <f t="shared" si="169"/>
        <v>0</v>
      </c>
      <c r="AK152" s="30">
        <v>1.25</v>
      </c>
      <c r="AL152" s="32">
        <f t="shared" si="165"/>
        <v>0</v>
      </c>
      <c r="AN152" s="34">
        <f t="shared" si="166"/>
        <v>0</v>
      </c>
      <c r="AO152" s="35">
        <f t="shared" ca="1" si="147"/>
        <v>0</v>
      </c>
      <c r="AP152" s="35">
        <f t="shared" ca="1" si="148"/>
        <v>0</v>
      </c>
      <c r="AQ152" s="35">
        <f t="shared" ca="1" si="149"/>
        <v>0</v>
      </c>
      <c r="AR152" s="35">
        <f t="shared" ca="1" si="150"/>
        <v>0</v>
      </c>
      <c r="AS152" s="35">
        <f t="shared" ca="1" si="151"/>
        <v>0</v>
      </c>
      <c r="AX152" s="14">
        <f t="shared" si="170"/>
        <v>6.0000000000000001E-3</v>
      </c>
      <c r="AY152" s="14">
        <f t="shared" si="171"/>
        <v>1.4999999999999999E-2</v>
      </c>
      <c r="AZ152" s="14">
        <f t="shared" si="172"/>
        <v>5.5E-2</v>
      </c>
      <c r="BA152" s="14">
        <f t="shared" si="167"/>
        <v>0</v>
      </c>
      <c r="BE152" t="str">
        <f t="shared" si="168"/>
        <v>N/A</v>
      </c>
      <c r="BF152" s="14">
        <f t="shared" si="173"/>
        <v>0</v>
      </c>
      <c r="BG152" s="14">
        <f t="shared" si="174"/>
        <v>0</v>
      </c>
    </row>
    <row r="153" spans="2:59" ht="14.7" outlineLevel="1" thickBot="1">
      <c r="B153" s="29">
        <v>132</v>
      </c>
      <c r="C153" s="136" t="str">
        <f>IF(ISBLANK('Data Analysis (Client Schedule)'!C141),"",'Data Analysis (Client Schedule)'!C141)</f>
        <v/>
      </c>
      <c r="D153" s="126" t="str">
        <f>IF(ISBLANK('Data Analysis (Client Schedule)'!E141),"",'Data Analysis (Client Schedule)'!E141)</f>
        <v/>
      </c>
      <c r="E153" s="127" t="str">
        <f>IF(ISBLANK('Data Analysis (Client Schedule)'!F141),"",'Data Analysis (Client Schedule)'!F141)</f>
        <v/>
      </c>
      <c r="F153" s="127" t="str">
        <f>IF(ISBLANK('Data Analysis (Client Schedule)'!G141),"",'Data Analysis (Client Schedule)'!G141)</f>
        <v/>
      </c>
      <c r="G153" s="246" t="str">
        <f>IF(ISBLANK('Data Analysis (Client Schedule)'!H141),"",'Data Analysis (Client Schedule)'!H141)</f>
        <v/>
      </c>
      <c r="H153" s="246" t="str">
        <f>IF(ISBLANK('Data Analysis (Client Schedule)'!I141),"",'Data Analysis (Client Schedule)'!I141)</f>
        <v/>
      </c>
      <c r="I153" s="40">
        <f t="shared" si="175"/>
        <v>0</v>
      </c>
      <c r="J153" s="247" t="str">
        <f>IF(ISBLANK('Data Analysis (Client Schedule)'!K141),"",'Data Analysis (Client Schedule)'!K141)</f>
        <v/>
      </c>
      <c r="K153" s="247" t="str">
        <f>IF(ISBLANK('Data Analysis (Client Schedule)'!L141),"",'Data Analysis (Client Schedule)'!L141)</f>
        <v/>
      </c>
      <c r="L153" s="45" t="str">
        <f t="shared" si="176"/>
        <v/>
      </c>
      <c r="M153" s="30">
        <f t="shared" si="153"/>
        <v>0</v>
      </c>
      <c r="N153" s="31" t="str">
        <f t="shared" si="154"/>
        <v/>
      </c>
      <c r="O153" t="s">
        <v>40</v>
      </c>
      <c r="R153" s="145">
        <f t="shared" ca="1" si="155"/>
        <v>5.5E-2</v>
      </c>
      <c r="S153" s="30">
        <v>1.25</v>
      </c>
      <c r="T153" s="146">
        <f t="shared" ca="1" si="156"/>
        <v>0</v>
      </c>
      <c r="V153" s="33">
        <f t="shared" si="157"/>
        <v>0</v>
      </c>
      <c r="W153" s="33">
        <f t="shared" si="158"/>
        <v>0</v>
      </c>
      <c r="X153" s="33">
        <f t="shared" si="152"/>
        <v>0</v>
      </c>
      <c r="Y153" s="33">
        <f t="shared" si="152"/>
        <v>0</v>
      </c>
      <c r="Z153" s="33">
        <f t="shared" si="152"/>
        <v>0</v>
      </c>
      <c r="AA153" s="124"/>
      <c r="AB153" s="41">
        <f t="shared" ca="1" si="159"/>
        <v>0</v>
      </c>
      <c r="AC153" s="42">
        <f t="shared" ca="1" si="160"/>
        <v>0</v>
      </c>
      <c r="AD153" s="43">
        <f t="shared" ca="1" si="161"/>
        <v>0</v>
      </c>
      <c r="AE153" s="43">
        <f t="shared" ca="1" si="162"/>
        <v>0</v>
      </c>
      <c r="AF153" s="43">
        <f t="shared" ca="1" si="163"/>
        <v>0</v>
      </c>
      <c r="AG153" s="44">
        <f t="shared" ca="1" si="164"/>
        <v>0</v>
      </c>
      <c r="AJ153" s="38">
        <f t="shared" si="169"/>
        <v>0</v>
      </c>
      <c r="AK153" s="30">
        <v>1.25</v>
      </c>
      <c r="AL153" s="32">
        <f t="shared" si="165"/>
        <v>0</v>
      </c>
      <c r="AN153" s="34">
        <f t="shared" si="166"/>
        <v>0</v>
      </c>
      <c r="AO153" s="35">
        <f t="shared" ca="1" si="147"/>
        <v>0</v>
      </c>
      <c r="AP153" s="35">
        <f t="shared" ca="1" si="148"/>
        <v>0</v>
      </c>
      <c r="AQ153" s="35">
        <f t="shared" ca="1" si="149"/>
        <v>0</v>
      </c>
      <c r="AR153" s="35">
        <f t="shared" ca="1" si="150"/>
        <v>0</v>
      </c>
      <c r="AS153" s="35">
        <f t="shared" ca="1" si="151"/>
        <v>0</v>
      </c>
      <c r="AX153" s="14">
        <f t="shared" si="170"/>
        <v>6.0000000000000001E-3</v>
      </c>
      <c r="AY153" s="14">
        <f t="shared" si="171"/>
        <v>1.4999999999999999E-2</v>
      </c>
      <c r="AZ153" s="14">
        <f t="shared" si="172"/>
        <v>5.5E-2</v>
      </c>
      <c r="BA153" s="14">
        <f t="shared" si="167"/>
        <v>0</v>
      </c>
      <c r="BE153" t="str">
        <f t="shared" si="168"/>
        <v>N/A</v>
      </c>
      <c r="BF153" s="14">
        <f t="shared" si="173"/>
        <v>0</v>
      </c>
      <c r="BG153" s="14">
        <f t="shared" si="174"/>
        <v>0</v>
      </c>
    </row>
    <row r="154" spans="2:59" ht="14.7" outlineLevel="1" thickBot="1">
      <c r="B154" s="29">
        <v>133</v>
      </c>
      <c r="C154" s="136" t="str">
        <f>IF(ISBLANK('Data Analysis (Client Schedule)'!C142),"",'Data Analysis (Client Schedule)'!C142)</f>
        <v/>
      </c>
      <c r="D154" s="126" t="str">
        <f>IF(ISBLANK('Data Analysis (Client Schedule)'!E142),"",'Data Analysis (Client Schedule)'!E142)</f>
        <v/>
      </c>
      <c r="E154" s="127" t="str">
        <f>IF(ISBLANK('Data Analysis (Client Schedule)'!F142),"",'Data Analysis (Client Schedule)'!F142)</f>
        <v/>
      </c>
      <c r="F154" s="127" t="str">
        <f>IF(ISBLANK('Data Analysis (Client Schedule)'!G142),"",'Data Analysis (Client Schedule)'!G142)</f>
        <v/>
      </c>
      <c r="G154" s="246" t="str">
        <f>IF(ISBLANK('Data Analysis (Client Schedule)'!H142),"",'Data Analysis (Client Schedule)'!H142)</f>
        <v/>
      </c>
      <c r="H154" s="246" t="str">
        <f>IF(ISBLANK('Data Analysis (Client Schedule)'!I142),"",'Data Analysis (Client Schedule)'!I142)</f>
        <v/>
      </c>
      <c r="I154" s="40">
        <f t="shared" si="175"/>
        <v>0</v>
      </c>
      <c r="J154" s="247" t="str">
        <f>IF(ISBLANK('Data Analysis (Client Schedule)'!K142),"",'Data Analysis (Client Schedule)'!K142)</f>
        <v/>
      </c>
      <c r="K154" s="247" t="str">
        <f>IF(ISBLANK('Data Analysis (Client Schedule)'!L142),"",'Data Analysis (Client Schedule)'!L142)</f>
        <v/>
      </c>
      <c r="L154" s="45" t="str">
        <f t="shared" si="176"/>
        <v/>
      </c>
      <c r="M154" s="30">
        <f t="shared" si="153"/>
        <v>0</v>
      </c>
      <c r="N154" s="31" t="str">
        <f t="shared" si="154"/>
        <v/>
      </c>
      <c r="O154" t="s">
        <v>40</v>
      </c>
      <c r="R154" s="145">
        <f t="shared" ca="1" si="155"/>
        <v>5.5E-2</v>
      </c>
      <c r="S154" s="30">
        <v>1.25</v>
      </c>
      <c r="T154" s="146">
        <f t="shared" ca="1" si="156"/>
        <v>0</v>
      </c>
      <c r="V154" s="33">
        <f t="shared" si="157"/>
        <v>0</v>
      </c>
      <c r="W154" s="33">
        <f t="shared" si="158"/>
        <v>0</v>
      </c>
      <c r="X154" s="33">
        <f t="shared" si="152"/>
        <v>0</v>
      </c>
      <c r="Y154" s="33">
        <f t="shared" si="152"/>
        <v>0</v>
      </c>
      <c r="Z154" s="33">
        <f t="shared" si="152"/>
        <v>0</v>
      </c>
      <c r="AA154" s="124"/>
      <c r="AB154" s="41">
        <f t="shared" ca="1" si="159"/>
        <v>0</v>
      </c>
      <c r="AC154" s="42">
        <f t="shared" ca="1" si="160"/>
        <v>0</v>
      </c>
      <c r="AD154" s="43">
        <f t="shared" ca="1" si="161"/>
        <v>0</v>
      </c>
      <c r="AE154" s="43">
        <f t="shared" ca="1" si="162"/>
        <v>0</v>
      </c>
      <c r="AF154" s="43">
        <f t="shared" ca="1" si="163"/>
        <v>0</v>
      </c>
      <c r="AG154" s="44">
        <f t="shared" ca="1" si="164"/>
        <v>0</v>
      </c>
      <c r="AJ154" s="38">
        <f t="shared" si="169"/>
        <v>0</v>
      </c>
      <c r="AK154" s="30">
        <v>1.25</v>
      </c>
      <c r="AL154" s="32">
        <f t="shared" si="165"/>
        <v>0</v>
      </c>
      <c r="AN154" s="34">
        <f t="shared" si="166"/>
        <v>0</v>
      </c>
      <c r="AO154" s="35">
        <f t="shared" ca="1" si="147"/>
        <v>0</v>
      </c>
      <c r="AP154" s="35">
        <f t="shared" ca="1" si="148"/>
        <v>0</v>
      </c>
      <c r="AQ154" s="35">
        <f t="shared" ca="1" si="149"/>
        <v>0</v>
      </c>
      <c r="AR154" s="35">
        <f t="shared" ca="1" si="150"/>
        <v>0</v>
      </c>
      <c r="AS154" s="35">
        <f t="shared" ca="1" si="151"/>
        <v>0</v>
      </c>
      <c r="AX154" s="14">
        <f t="shared" si="170"/>
        <v>6.0000000000000001E-3</v>
      </c>
      <c r="AY154" s="14">
        <f t="shared" si="171"/>
        <v>1.4999999999999999E-2</v>
      </c>
      <c r="AZ154" s="14">
        <f t="shared" si="172"/>
        <v>5.5E-2</v>
      </c>
      <c r="BA154" s="14">
        <f t="shared" si="167"/>
        <v>0</v>
      </c>
      <c r="BE154" t="str">
        <f t="shared" si="168"/>
        <v>N/A</v>
      </c>
      <c r="BF154" s="14">
        <f t="shared" si="173"/>
        <v>0</v>
      </c>
      <c r="BG154" s="14">
        <f t="shared" si="174"/>
        <v>0</v>
      </c>
    </row>
    <row r="155" spans="2:59" ht="14.7" outlineLevel="1" thickBot="1">
      <c r="B155" s="29">
        <v>134</v>
      </c>
      <c r="C155" s="136" t="str">
        <f>IF(ISBLANK('Data Analysis (Client Schedule)'!C143),"",'Data Analysis (Client Schedule)'!C143)</f>
        <v/>
      </c>
      <c r="D155" s="126" t="str">
        <f>IF(ISBLANK('Data Analysis (Client Schedule)'!E143),"",'Data Analysis (Client Schedule)'!E143)</f>
        <v/>
      </c>
      <c r="E155" s="127" t="str">
        <f>IF(ISBLANK('Data Analysis (Client Schedule)'!F143),"",'Data Analysis (Client Schedule)'!F143)</f>
        <v/>
      </c>
      <c r="F155" s="127" t="str">
        <f>IF(ISBLANK('Data Analysis (Client Schedule)'!G143),"",'Data Analysis (Client Schedule)'!G143)</f>
        <v/>
      </c>
      <c r="G155" s="246" t="str">
        <f>IF(ISBLANK('Data Analysis (Client Schedule)'!H143),"",'Data Analysis (Client Schedule)'!H143)</f>
        <v/>
      </c>
      <c r="H155" s="246" t="str">
        <f>IF(ISBLANK('Data Analysis (Client Schedule)'!I143),"",'Data Analysis (Client Schedule)'!I143)</f>
        <v/>
      </c>
      <c r="I155" s="40">
        <f t="shared" si="175"/>
        <v>0</v>
      </c>
      <c r="J155" s="247" t="str">
        <f>IF(ISBLANK('Data Analysis (Client Schedule)'!K143),"",'Data Analysis (Client Schedule)'!K143)</f>
        <v/>
      </c>
      <c r="K155" s="247" t="str">
        <f>IF(ISBLANK('Data Analysis (Client Schedule)'!L143),"",'Data Analysis (Client Schedule)'!L143)</f>
        <v/>
      </c>
      <c r="L155" s="45" t="str">
        <f t="shared" si="176"/>
        <v/>
      </c>
      <c r="M155" s="30">
        <f t="shared" si="153"/>
        <v>0</v>
      </c>
      <c r="N155" s="31" t="str">
        <f t="shared" si="154"/>
        <v/>
      </c>
      <c r="O155" t="s">
        <v>40</v>
      </c>
      <c r="R155" s="145">
        <f t="shared" ca="1" si="155"/>
        <v>5.5E-2</v>
      </c>
      <c r="S155" s="30">
        <v>1.25</v>
      </c>
      <c r="T155" s="146">
        <f t="shared" ca="1" si="156"/>
        <v>0</v>
      </c>
      <c r="V155" s="33">
        <f t="shared" si="157"/>
        <v>0</v>
      </c>
      <c r="W155" s="33">
        <f t="shared" si="158"/>
        <v>0</v>
      </c>
      <c r="X155" s="33">
        <f t="shared" si="152"/>
        <v>0</v>
      </c>
      <c r="Y155" s="33">
        <f t="shared" si="152"/>
        <v>0</v>
      </c>
      <c r="Z155" s="33">
        <f t="shared" si="152"/>
        <v>0</v>
      </c>
      <c r="AA155" s="124"/>
      <c r="AB155" s="41">
        <f t="shared" ca="1" si="159"/>
        <v>0</v>
      </c>
      <c r="AC155" s="42">
        <f t="shared" ca="1" si="160"/>
        <v>0</v>
      </c>
      <c r="AD155" s="43">
        <f t="shared" ca="1" si="161"/>
        <v>0</v>
      </c>
      <c r="AE155" s="43">
        <f t="shared" ca="1" si="162"/>
        <v>0</v>
      </c>
      <c r="AF155" s="43">
        <f t="shared" ca="1" si="163"/>
        <v>0</v>
      </c>
      <c r="AG155" s="44">
        <f t="shared" ca="1" si="164"/>
        <v>0</v>
      </c>
      <c r="AJ155" s="38">
        <f t="shared" si="169"/>
        <v>0</v>
      </c>
      <c r="AK155" s="30">
        <v>1.25</v>
      </c>
      <c r="AL155" s="32">
        <f t="shared" si="165"/>
        <v>0</v>
      </c>
      <c r="AN155" s="34">
        <f t="shared" si="166"/>
        <v>0</v>
      </c>
      <c r="AO155" s="35">
        <f t="shared" ca="1" si="147"/>
        <v>0</v>
      </c>
      <c r="AP155" s="35">
        <f t="shared" ca="1" si="148"/>
        <v>0</v>
      </c>
      <c r="AQ155" s="35">
        <f t="shared" ca="1" si="149"/>
        <v>0</v>
      </c>
      <c r="AR155" s="35">
        <f t="shared" ca="1" si="150"/>
        <v>0</v>
      </c>
      <c r="AS155" s="35">
        <f t="shared" ca="1" si="151"/>
        <v>0</v>
      </c>
      <c r="AX155" s="14">
        <f t="shared" si="170"/>
        <v>6.0000000000000001E-3</v>
      </c>
      <c r="AY155" s="14">
        <f t="shared" si="171"/>
        <v>1.4999999999999999E-2</v>
      </c>
      <c r="AZ155" s="14">
        <f t="shared" si="172"/>
        <v>5.5E-2</v>
      </c>
      <c r="BA155" s="14">
        <f t="shared" si="167"/>
        <v>0</v>
      </c>
      <c r="BE155" t="str">
        <f t="shared" si="168"/>
        <v>N/A</v>
      </c>
      <c r="BF155" s="14">
        <f t="shared" si="173"/>
        <v>0</v>
      </c>
      <c r="BG155" s="14">
        <f t="shared" si="174"/>
        <v>0</v>
      </c>
    </row>
    <row r="156" spans="2:59" ht="14.7" outlineLevel="1" thickBot="1">
      <c r="B156" s="29">
        <v>135</v>
      </c>
      <c r="C156" s="136" t="str">
        <f>IF(ISBLANK('Data Analysis (Client Schedule)'!C144),"",'Data Analysis (Client Schedule)'!C144)</f>
        <v/>
      </c>
      <c r="D156" s="126" t="str">
        <f>IF(ISBLANK('Data Analysis (Client Schedule)'!E144),"",'Data Analysis (Client Schedule)'!E144)</f>
        <v/>
      </c>
      <c r="E156" s="127" t="str">
        <f>IF(ISBLANK('Data Analysis (Client Schedule)'!F144),"",'Data Analysis (Client Schedule)'!F144)</f>
        <v/>
      </c>
      <c r="F156" s="127" t="str">
        <f>IF(ISBLANK('Data Analysis (Client Schedule)'!G144),"",'Data Analysis (Client Schedule)'!G144)</f>
        <v/>
      </c>
      <c r="G156" s="246" t="str">
        <f>IF(ISBLANK('Data Analysis (Client Schedule)'!H144),"",'Data Analysis (Client Schedule)'!H144)</f>
        <v/>
      </c>
      <c r="H156" s="246" t="str">
        <f>IF(ISBLANK('Data Analysis (Client Schedule)'!I144),"",'Data Analysis (Client Schedule)'!I144)</f>
        <v/>
      </c>
      <c r="I156" s="40">
        <f t="shared" si="175"/>
        <v>0</v>
      </c>
      <c r="J156" s="247" t="str">
        <f>IF(ISBLANK('Data Analysis (Client Schedule)'!K144),"",'Data Analysis (Client Schedule)'!K144)</f>
        <v/>
      </c>
      <c r="K156" s="247" t="str">
        <f>IF(ISBLANK('Data Analysis (Client Schedule)'!L144),"",'Data Analysis (Client Schedule)'!L144)</f>
        <v/>
      </c>
      <c r="L156" s="45" t="str">
        <f t="shared" si="176"/>
        <v/>
      </c>
      <c r="M156" s="30">
        <f t="shared" si="153"/>
        <v>0</v>
      </c>
      <c r="N156" s="31" t="str">
        <f t="shared" si="154"/>
        <v/>
      </c>
      <c r="O156" t="s">
        <v>40</v>
      </c>
      <c r="R156" s="145">
        <f t="shared" ca="1" si="155"/>
        <v>5.5E-2</v>
      </c>
      <c r="S156" s="30">
        <v>1.25</v>
      </c>
      <c r="T156" s="146">
        <f t="shared" ca="1" si="156"/>
        <v>0</v>
      </c>
      <c r="V156" s="33">
        <f t="shared" si="157"/>
        <v>0</v>
      </c>
      <c r="W156" s="33">
        <f t="shared" si="158"/>
        <v>0</v>
      </c>
      <c r="X156" s="33">
        <f t="shared" si="152"/>
        <v>0</v>
      </c>
      <c r="Y156" s="33">
        <f t="shared" si="152"/>
        <v>0</v>
      </c>
      <c r="Z156" s="33">
        <f t="shared" si="152"/>
        <v>0</v>
      </c>
      <c r="AA156" s="124"/>
      <c r="AB156" s="41">
        <f t="shared" ca="1" si="159"/>
        <v>0</v>
      </c>
      <c r="AC156" s="42">
        <f t="shared" ca="1" si="160"/>
        <v>0</v>
      </c>
      <c r="AD156" s="43">
        <f t="shared" ca="1" si="161"/>
        <v>0</v>
      </c>
      <c r="AE156" s="43">
        <f t="shared" ca="1" si="162"/>
        <v>0</v>
      </c>
      <c r="AF156" s="43">
        <f t="shared" ca="1" si="163"/>
        <v>0</v>
      </c>
      <c r="AG156" s="44">
        <f t="shared" ca="1" si="164"/>
        <v>0</v>
      </c>
      <c r="AJ156" s="38">
        <f t="shared" si="169"/>
        <v>0</v>
      </c>
      <c r="AK156" s="30">
        <v>1.25</v>
      </c>
      <c r="AL156" s="32">
        <f t="shared" si="165"/>
        <v>0</v>
      </c>
      <c r="AN156" s="34">
        <f t="shared" si="166"/>
        <v>0</v>
      </c>
      <c r="AO156" s="35">
        <f t="shared" ca="1" si="147"/>
        <v>0</v>
      </c>
      <c r="AP156" s="35">
        <f t="shared" ca="1" si="148"/>
        <v>0</v>
      </c>
      <c r="AQ156" s="35">
        <f t="shared" ca="1" si="149"/>
        <v>0</v>
      </c>
      <c r="AR156" s="35">
        <f t="shared" ca="1" si="150"/>
        <v>0</v>
      </c>
      <c r="AS156" s="35">
        <f t="shared" ca="1" si="151"/>
        <v>0</v>
      </c>
      <c r="AX156" s="14">
        <f t="shared" si="170"/>
        <v>6.0000000000000001E-3</v>
      </c>
      <c r="AY156" s="14">
        <f t="shared" si="171"/>
        <v>1.4999999999999999E-2</v>
      </c>
      <c r="AZ156" s="14">
        <f t="shared" si="172"/>
        <v>5.5E-2</v>
      </c>
      <c r="BA156" s="14">
        <f t="shared" si="167"/>
        <v>0</v>
      </c>
      <c r="BE156" t="str">
        <f t="shared" si="168"/>
        <v>N/A</v>
      </c>
      <c r="BF156" s="14">
        <f t="shared" si="173"/>
        <v>0</v>
      </c>
      <c r="BG156" s="14">
        <f t="shared" si="174"/>
        <v>0</v>
      </c>
    </row>
    <row r="157" spans="2:59" ht="14.7" outlineLevel="1" thickBot="1">
      <c r="B157" s="29">
        <v>136</v>
      </c>
      <c r="C157" s="136" t="str">
        <f>IF(ISBLANK('Data Analysis (Client Schedule)'!C145),"",'Data Analysis (Client Schedule)'!C145)</f>
        <v/>
      </c>
      <c r="D157" s="126" t="str">
        <f>IF(ISBLANK('Data Analysis (Client Schedule)'!E145),"",'Data Analysis (Client Schedule)'!E145)</f>
        <v/>
      </c>
      <c r="E157" s="127" t="str">
        <f>IF(ISBLANK('Data Analysis (Client Schedule)'!F145),"",'Data Analysis (Client Schedule)'!F145)</f>
        <v/>
      </c>
      <c r="F157" s="127" t="str">
        <f>IF(ISBLANK('Data Analysis (Client Schedule)'!G145),"",'Data Analysis (Client Schedule)'!G145)</f>
        <v/>
      </c>
      <c r="G157" s="246" t="str">
        <f>IF(ISBLANK('Data Analysis (Client Schedule)'!H145),"",'Data Analysis (Client Schedule)'!H145)</f>
        <v/>
      </c>
      <c r="H157" s="246" t="str">
        <f>IF(ISBLANK('Data Analysis (Client Schedule)'!I145),"",'Data Analysis (Client Schedule)'!I145)</f>
        <v/>
      </c>
      <c r="I157" s="40">
        <f t="shared" si="175"/>
        <v>0</v>
      </c>
      <c r="J157" s="247" t="str">
        <f>IF(ISBLANK('Data Analysis (Client Schedule)'!K145),"",'Data Analysis (Client Schedule)'!K145)</f>
        <v/>
      </c>
      <c r="K157" s="247" t="str">
        <f>IF(ISBLANK('Data Analysis (Client Schedule)'!L145),"",'Data Analysis (Client Schedule)'!L145)</f>
        <v/>
      </c>
      <c r="L157" s="45" t="str">
        <f t="shared" si="176"/>
        <v/>
      </c>
      <c r="M157" s="30">
        <f t="shared" si="153"/>
        <v>0</v>
      </c>
      <c r="N157" s="31" t="str">
        <f t="shared" si="154"/>
        <v/>
      </c>
      <c r="O157" t="s">
        <v>40</v>
      </c>
      <c r="R157" s="145">
        <f t="shared" ca="1" si="155"/>
        <v>5.5E-2</v>
      </c>
      <c r="S157" s="30">
        <v>1.25</v>
      </c>
      <c r="T157" s="146">
        <f t="shared" ca="1" si="156"/>
        <v>0</v>
      </c>
      <c r="V157" s="33">
        <f t="shared" si="157"/>
        <v>0</v>
      </c>
      <c r="W157" s="33">
        <f t="shared" si="158"/>
        <v>0</v>
      </c>
      <c r="X157" s="33">
        <f t="shared" si="152"/>
        <v>0</v>
      </c>
      <c r="Y157" s="33">
        <f t="shared" si="152"/>
        <v>0</v>
      </c>
      <c r="Z157" s="33">
        <f t="shared" si="152"/>
        <v>0</v>
      </c>
      <c r="AA157" s="124"/>
      <c r="AB157" s="41">
        <f t="shared" ca="1" si="159"/>
        <v>0</v>
      </c>
      <c r="AC157" s="42">
        <f t="shared" ca="1" si="160"/>
        <v>0</v>
      </c>
      <c r="AD157" s="43">
        <f t="shared" ca="1" si="161"/>
        <v>0</v>
      </c>
      <c r="AE157" s="43">
        <f t="shared" ca="1" si="162"/>
        <v>0</v>
      </c>
      <c r="AF157" s="43">
        <f t="shared" ca="1" si="163"/>
        <v>0</v>
      </c>
      <c r="AG157" s="44">
        <f t="shared" ca="1" si="164"/>
        <v>0</v>
      </c>
      <c r="AJ157" s="38">
        <f t="shared" si="169"/>
        <v>0</v>
      </c>
      <c r="AK157" s="30">
        <v>1.25</v>
      </c>
      <c r="AL157" s="32">
        <f t="shared" si="165"/>
        <v>0</v>
      </c>
      <c r="AN157" s="34">
        <f t="shared" si="166"/>
        <v>0</v>
      </c>
      <c r="AO157" s="35">
        <f t="shared" ca="1" si="147"/>
        <v>0</v>
      </c>
      <c r="AP157" s="35">
        <f t="shared" ca="1" si="148"/>
        <v>0</v>
      </c>
      <c r="AQ157" s="35">
        <f t="shared" ca="1" si="149"/>
        <v>0</v>
      </c>
      <c r="AR157" s="35">
        <f t="shared" ca="1" si="150"/>
        <v>0</v>
      </c>
      <c r="AS157" s="35">
        <f t="shared" ca="1" si="151"/>
        <v>0</v>
      </c>
      <c r="AX157" s="14">
        <f t="shared" si="170"/>
        <v>6.0000000000000001E-3</v>
      </c>
      <c r="AY157" s="14">
        <f t="shared" si="171"/>
        <v>1.4999999999999999E-2</v>
      </c>
      <c r="AZ157" s="14">
        <f t="shared" si="172"/>
        <v>5.5E-2</v>
      </c>
      <c r="BA157" s="14">
        <f t="shared" si="167"/>
        <v>0</v>
      </c>
      <c r="BE157" t="str">
        <f t="shared" si="168"/>
        <v>N/A</v>
      </c>
      <c r="BF157" s="14">
        <f t="shared" si="173"/>
        <v>0</v>
      </c>
      <c r="BG157" s="14">
        <f t="shared" si="174"/>
        <v>0</v>
      </c>
    </row>
    <row r="158" spans="2:59" ht="14.7" outlineLevel="1" thickBot="1">
      <c r="B158" s="29">
        <v>137</v>
      </c>
      <c r="C158" s="136" t="str">
        <f>IF(ISBLANK('Data Analysis (Client Schedule)'!C146),"",'Data Analysis (Client Schedule)'!C146)</f>
        <v/>
      </c>
      <c r="D158" s="126" t="str">
        <f>IF(ISBLANK('Data Analysis (Client Schedule)'!E146),"",'Data Analysis (Client Schedule)'!E146)</f>
        <v/>
      </c>
      <c r="E158" s="127" t="str">
        <f>IF(ISBLANK('Data Analysis (Client Schedule)'!F146),"",'Data Analysis (Client Schedule)'!F146)</f>
        <v/>
      </c>
      <c r="F158" s="127" t="str">
        <f>IF(ISBLANK('Data Analysis (Client Schedule)'!G146),"",'Data Analysis (Client Schedule)'!G146)</f>
        <v/>
      </c>
      <c r="G158" s="246" t="str">
        <f>IF(ISBLANK('Data Analysis (Client Schedule)'!H146),"",'Data Analysis (Client Schedule)'!H146)</f>
        <v/>
      </c>
      <c r="H158" s="246" t="str">
        <f>IF(ISBLANK('Data Analysis (Client Schedule)'!I146),"",'Data Analysis (Client Schedule)'!I146)</f>
        <v/>
      </c>
      <c r="I158" s="40">
        <f t="shared" si="175"/>
        <v>0</v>
      </c>
      <c r="J158" s="247" t="str">
        <f>IF(ISBLANK('Data Analysis (Client Schedule)'!K146),"",'Data Analysis (Client Schedule)'!K146)</f>
        <v/>
      </c>
      <c r="K158" s="247" t="str">
        <f>IF(ISBLANK('Data Analysis (Client Schedule)'!L146),"",'Data Analysis (Client Schedule)'!L146)</f>
        <v/>
      </c>
      <c r="L158" s="45" t="str">
        <f t="shared" si="176"/>
        <v/>
      </c>
      <c r="M158" s="30">
        <f t="shared" si="153"/>
        <v>0</v>
      </c>
      <c r="N158" s="31" t="str">
        <f t="shared" si="154"/>
        <v/>
      </c>
      <c r="O158" t="s">
        <v>40</v>
      </c>
      <c r="R158" s="145">
        <f t="shared" ca="1" si="155"/>
        <v>5.5E-2</v>
      </c>
      <c r="S158" s="30">
        <v>1.25</v>
      </c>
      <c r="T158" s="146">
        <f t="shared" ca="1" si="156"/>
        <v>0</v>
      </c>
      <c r="V158" s="33">
        <f t="shared" si="157"/>
        <v>0</v>
      </c>
      <c r="W158" s="33">
        <f t="shared" si="158"/>
        <v>0</v>
      </c>
      <c r="X158" s="33">
        <f t="shared" si="152"/>
        <v>0</v>
      </c>
      <c r="Y158" s="33">
        <f t="shared" si="152"/>
        <v>0</v>
      </c>
      <c r="Z158" s="33">
        <f t="shared" si="152"/>
        <v>0</v>
      </c>
      <c r="AA158" s="124"/>
      <c r="AB158" s="41">
        <f t="shared" ca="1" si="159"/>
        <v>0</v>
      </c>
      <c r="AC158" s="42">
        <f t="shared" ca="1" si="160"/>
        <v>0</v>
      </c>
      <c r="AD158" s="43">
        <f t="shared" ca="1" si="161"/>
        <v>0</v>
      </c>
      <c r="AE158" s="43">
        <f t="shared" ca="1" si="162"/>
        <v>0</v>
      </c>
      <c r="AF158" s="43">
        <f t="shared" ca="1" si="163"/>
        <v>0</v>
      </c>
      <c r="AG158" s="44">
        <f t="shared" ca="1" si="164"/>
        <v>0</v>
      </c>
      <c r="AJ158" s="38">
        <f t="shared" si="169"/>
        <v>0</v>
      </c>
      <c r="AK158" s="30">
        <v>1.25</v>
      </c>
      <c r="AL158" s="32">
        <f t="shared" si="165"/>
        <v>0</v>
      </c>
      <c r="AN158" s="34">
        <f t="shared" si="166"/>
        <v>0</v>
      </c>
      <c r="AO158" s="35">
        <f t="shared" ca="1" si="147"/>
        <v>0</v>
      </c>
      <c r="AP158" s="35">
        <f t="shared" ca="1" si="148"/>
        <v>0</v>
      </c>
      <c r="AQ158" s="35">
        <f t="shared" ca="1" si="149"/>
        <v>0</v>
      </c>
      <c r="AR158" s="35">
        <f t="shared" ca="1" si="150"/>
        <v>0</v>
      </c>
      <c r="AS158" s="35">
        <f t="shared" ca="1" si="151"/>
        <v>0</v>
      </c>
      <c r="AX158" s="14">
        <f t="shared" si="170"/>
        <v>6.0000000000000001E-3</v>
      </c>
      <c r="AY158" s="14">
        <f t="shared" si="171"/>
        <v>1.4999999999999999E-2</v>
      </c>
      <c r="AZ158" s="14">
        <f t="shared" si="172"/>
        <v>5.5E-2</v>
      </c>
      <c r="BA158" s="14">
        <f t="shared" si="167"/>
        <v>0</v>
      </c>
      <c r="BE158" t="str">
        <f t="shared" si="168"/>
        <v>N/A</v>
      </c>
      <c r="BF158" s="14">
        <f t="shared" si="173"/>
        <v>0</v>
      </c>
      <c r="BG158" s="14">
        <f t="shared" si="174"/>
        <v>0</v>
      </c>
    </row>
    <row r="159" spans="2:59" ht="14.7" outlineLevel="1" thickBot="1">
      <c r="B159" s="29">
        <v>138</v>
      </c>
      <c r="C159" s="136" t="str">
        <f>IF(ISBLANK('Data Analysis (Client Schedule)'!C147),"",'Data Analysis (Client Schedule)'!C147)</f>
        <v/>
      </c>
      <c r="D159" s="126" t="str">
        <f>IF(ISBLANK('Data Analysis (Client Schedule)'!E147),"",'Data Analysis (Client Schedule)'!E147)</f>
        <v/>
      </c>
      <c r="E159" s="127" t="str">
        <f>IF(ISBLANK('Data Analysis (Client Schedule)'!F147),"",'Data Analysis (Client Schedule)'!F147)</f>
        <v/>
      </c>
      <c r="F159" s="127" t="str">
        <f>IF(ISBLANK('Data Analysis (Client Schedule)'!G147),"",'Data Analysis (Client Schedule)'!G147)</f>
        <v/>
      </c>
      <c r="G159" s="246" t="str">
        <f>IF(ISBLANK('Data Analysis (Client Schedule)'!H147),"",'Data Analysis (Client Schedule)'!H147)</f>
        <v/>
      </c>
      <c r="H159" s="246" t="str">
        <f>IF(ISBLANK('Data Analysis (Client Schedule)'!I147),"",'Data Analysis (Client Schedule)'!I147)</f>
        <v/>
      </c>
      <c r="I159" s="40">
        <f t="shared" si="175"/>
        <v>0</v>
      </c>
      <c r="J159" s="247" t="str">
        <f>IF(ISBLANK('Data Analysis (Client Schedule)'!K147),"",'Data Analysis (Client Schedule)'!K147)</f>
        <v/>
      </c>
      <c r="K159" s="247" t="str">
        <f>IF(ISBLANK('Data Analysis (Client Schedule)'!L147),"",'Data Analysis (Client Schedule)'!L147)</f>
        <v/>
      </c>
      <c r="L159" s="45" t="str">
        <f t="shared" si="176"/>
        <v/>
      </c>
      <c r="M159" s="30">
        <f t="shared" si="153"/>
        <v>0</v>
      </c>
      <c r="N159" s="31" t="str">
        <f t="shared" si="154"/>
        <v/>
      </c>
      <c r="O159" t="s">
        <v>40</v>
      </c>
      <c r="R159" s="145">
        <f t="shared" ca="1" si="155"/>
        <v>5.5E-2</v>
      </c>
      <c r="S159" s="30">
        <v>1.25</v>
      </c>
      <c r="T159" s="146">
        <f t="shared" ca="1" si="156"/>
        <v>0</v>
      </c>
      <c r="V159" s="33">
        <f t="shared" si="157"/>
        <v>0</v>
      </c>
      <c r="W159" s="33">
        <f t="shared" si="158"/>
        <v>0</v>
      </c>
      <c r="X159" s="33">
        <f t="shared" si="152"/>
        <v>0</v>
      </c>
      <c r="Y159" s="33">
        <f t="shared" si="152"/>
        <v>0</v>
      </c>
      <c r="Z159" s="33">
        <f t="shared" si="152"/>
        <v>0</v>
      </c>
      <c r="AA159" s="124"/>
      <c r="AB159" s="41">
        <f t="shared" ca="1" si="159"/>
        <v>0</v>
      </c>
      <c r="AC159" s="42">
        <f t="shared" ca="1" si="160"/>
        <v>0</v>
      </c>
      <c r="AD159" s="43">
        <f t="shared" ca="1" si="161"/>
        <v>0</v>
      </c>
      <c r="AE159" s="43">
        <f t="shared" ca="1" si="162"/>
        <v>0</v>
      </c>
      <c r="AF159" s="43">
        <f t="shared" ca="1" si="163"/>
        <v>0</v>
      </c>
      <c r="AG159" s="44">
        <f t="shared" ca="1" si="164"/>
        <v>0</v>
      </c>
      <c r="AJ159" s="38">
        <f t="shared" si="169"/>
        <v>0</v>
      </c>
      <c r="AK159" s="30">
        <v>1.25</v>
      </c>
      <c r="AL159" s="32">
        <f t="shared" si="165"/>
        <v>0</v>
      </c>
      <c r="AN159" s="34">
        <f t="shared" si="166"/>
        <v>0</v>
      </c>
      <c r="AO159" s="35">
        <f t="shared" ca="1" si="147"/>
        <v>0</v>
      </c>
      <c r="AP159" s="35">
        <f t="shared" ca="1" si="148"/>
        <v>0</v>
      </c>
      <c r="AQ159" s="35">
        <f t="shared" ca="1" si="149"/>
        <v>0</v>
      </c>
      <c r="AR159" s="35">
        <f t="shared" ca="1" si="150"/>
        <v>0</v>
      </c>
      <c r="AS159" s="35">
        <f t="shared" ca="1" si="151"/>
        <v>0</v>
      </c>
      <c r="AX159" s="14">
        <f t="shared" si="170"/>
        <v>6.0000000000000001E-3</v>
      </c>
      <c r="AY159" s="14">
        <f t="shared" si="171"/>
        <v>1.4999999999999999E-2</v>
      </c>
      <c r="AZ159" s="14">
        <f t="shared" si="172"/>
        <v>5.5E-2</v>
      </c>
      <c r="BA159" s="14">
        <f t="shared" si="167"/>
        <v>0</v>
      </c>
      <c r="BE159" t="str">
        <f t="shared" si="168"/>
        <v>N/A</v>
      </c>
      <c r="BF159" s="14">
        <f t="shared" si="173"/>
        <v>0</v>
      </c>
      <c r="BG159" s="14">
        <f t="shared" si="174"/>
        <v>0</v>
      </c>
    </row>
    <row r="160" spans="2:59" ht="14.7" outlineLevel="1" thickBot="1">
      <c r="B160" s="29">
        <v>139</v>
      </c>
      <c r="C160" s="136" t="str">
        <f>IF(ISBLANK('Data Analysis (Client Schedule)'!C148),"",'Data Analysis (Client Schedule)'!C148)</f>
        <v/>
      </c>
      <c r="D160" s="126" t="str">
        <f>IF(ISBLANK('Data Analysis (Client Schedule)'!E148),"",'Data Analysis (Client Schedule)'!E148)</f>
        <v/>
      </c>
      <c r="E160" s="127" t="str">
        <f>IF(ISBLANK('Data Analysis (Client Schedule)'!F148),"",'Data Analysis (Client Schedule)'!F148)</f>
        <v/>
      </c>
      <c r="F160" s="127" t="str">
        <f>IF(ISBLANK('Data Analysis (Client Schedule)'!G148),"",'Data Analysis (Client Schedule)'!G148)</f>
        <v/>
      </c>
      <c r="G160" s="246" t="str">
        <f>IF(ISBLANK('Data Analysis (Client Schedule)'!H148),"",'Data Analysis (Client Schedule)'!H148)</f>
        <v/>
      </c>
      <c r="H160" s="246" t="str">
        <f>IF(ISBLANK('Data Analysis (Client Schedule)'!I148),"",'Data Analysis (Client Schedule)'!I148)</f>
        <v/>
      </c>
      <c r="I160" s="40">
        <f t="shared" si="175"/>
        <v>0</v>
      </c>
      <c r="J160" s="247" t="str">
        <f>IF(ISBLANK('Data Analysis (Client Schedule)'!K148),"",'Data Analysis (Client Schedule)'!K148)</f>
        <v/>
      </c>
      <c r="K160" s="247" t="str">
        <f>IF(ISBLANK('Data Analysis (Client Schedule)'!L148),"",'Data Analysis (Client Schedule)'!L148)</f>
        <v/>
      </c>
      <c r="L160" s="45" t="str">
        <f t="shared" si="176"/>
        <v/>
      </c>
      <c r="M160" s="30">
        <f t="shared" si="153"/>
        <v>0</v>
      </c>
      <c r="N160" s="31" t="str">
        <f t="shared" si="154"/>
        <v/>
      </c>
      <c r="O160" t="s">
        <v>40</v>
      </c>
      <c r="R160" s="145">
        <f t="shared" ca="1" si="155"/>
        <v>5.5E-2</v>
      </c>
      <c r="S160" s="30">
        <v>1.25</v>
      </c>
      <c r="T160" s="146">
        <f t="shared" ca="1" si="156"/>
        <v>0</v>
      </c>
      <c r="V160" s="33">
        <f t="shared" si="157"/>
        <v>0</v>
      </c>
      <c r="W160" s="33">
        <f t="shared" si="158"/>
        <v>0</v>
      </c>
      <c r="X160" s="33">
        <f t="shared" si="152"/>
        <v>0</v>
      </c>
      <c r="Y160" s="33">
        <f t="shared" si="152"/>
        <v>0</v>
      </c>
      <c r="Z160" s="33">
        <f t="shared" si="152"/>
        <v>0</v>
      </c>
      <c r="AA160" s="124"/>
      <c r="AB160" s="41">
        <f t="shared" ca="1" si="159"/>
        <v>0</v>
      </c>
      <c r="AC160" s="42">
        <f t="shared" ca="1" si="160"/>
        <v>0</v>
      </c>
      <c r="AD160" s="43">
        <f t="shared" ca="1" si="161"/>
        <v>0</v>
      </c>
      <c r="AE160" s="43">
        <f t="shared" ca="1" si="162"/>
        <v>0</v>
      </c>
      <c r="AF160" s="43">
        <f t="shared" ca="1" si="163"/>
        <v>0</v>
      </c>
      <c r="AG160" s="44">
        <f t="shared" ca="1" si="164"/>
        <v>0</v>
      </c>
      <c r="AJ160" s="38">
        <f t="shared" si="169"/>
        <v>0</v>
      </c>
      <c r="AK160" s="30">
        <v>1.25</v>
      </c>
      <c r="AL160" s="32">
        <f t="shared" si="165"/>
        <v>0</v>
      </c>
      <c r="AN160" s="34">
        <f t="shared" si="166"/>
        <v>0</v>
      </c>
      <c r="AO160" s="35">
        <f t="shared" ca="1" si="147"/>
        <v>0</v>
      </c>
      <c r="AP160" s="35">
        <f t="shared" ca="1" si="148"/>
        <v>0</v>
      </c>
      <c r="AQ160" s="35">
        <f t="shared" ca="1" si="149"/>
        <v>0</v>
      </c>
      <c r="AR160" s="35">
        <f t="shared" ca="1" si="150"/>
        <v>0</v>
      </c>
      <c r="AS160" s="35">
        <f t="shared" ca="1" si="151"/>
        <v>0</v>
      </c>
      <c r="AX160" s="14">
        <f t="shared" si="170"/>
        <v>6.0000000000000001E-3</v>
      </c>
      <c r="AY160" s="14">
        <f t="shared" si="171"/>
        <v>1.4999999999999999E-2</v>
      </c>
      <c r="AZ160" s="14">
        <f t="shared" si="172"/>
        <v>5.5E-2</v>
      </c>
      <c r="BA160" s="14">
        <f t="shared" si="167"/>
        <v>0</v>
      </c>
      <c r="BE160" t="str">
        <f t="shared" si="168"/>
        <v>N/A</v>
      </c>
      <c r="BF160" s="14">
        <f t="shared" si="173"/>
        <v>0</v>
      </c>
      <c r="BG160" s="14">
        <f t="shared" si="174"/>
        <v>0</v>
      </c>
    </row>
    <row r="161" spans="2:59" ht="14.7" outlineLevel="1" thickBot="1">
      <c r="B161" s="29">
        <v>140</v>
      </c>
      <c r="C161" s="136" t="str">
        <f>IF(ISBLANK('Data Analysis (Client Schedule)'!C149),"",'Data Analysis (Client Schedule)'!C149)</f>
        <v/>
      </c>
      <c r="D161" s="126" t="str">
        <f>IF(ISBLANK('Data Analysis (Client Schedule)'!E149),"",'Data Analysis (Client Schedule)'!E149)</f>
        <v/>
      </c>
      <c r="E161" s="127" t="str">
        <f>IF(ISBLANK('Data Analysis (Client Schedule)'!F149),"",'Data Analysis (Client Schedule)'!F149)</f>
        <v/>
      </c>
      <c r="F161" s="127" t="str">
        <f>IF(ISBLANK('Data Analysis (Client Schedule)'!G149),"",'Data Analysis (Client Schedule)'!G149)</f>
        <v/>
      </c>
      <c r="G161" s="246" t="str">
        <f>IF(ISBLANK('Data Analysis (Client Schedule)'!H149),"",'Data Analysis (Client Schedule)'!H149)</f>
        <v/>
      </c>
      <c r="H161" s="246" t="str">
        <f>IF(ISBLANK('Data Analysis (Client Schedule)'!I149),"",'Data Analysis (Client Schedule)'!I149)</f>
        <v/>
      </c>
      <c r="I161" s="40">
        <f t="shared" si="175"/>
        <v>0</v>
      </c>
      <c r="J161" s="247" t="str">
        <f>IF(ISBLANK('Data Analysis (Client Schedule)'!K149),"",'Data Analysis (Client Schedule)'!K149)</f>
        <v/>
      </c>
      <c r="K161" s="247" t="str">
        <f>IF(ISBLANK('Data Analysis (Client Schedule)'!L149),"",'Data Analysis (Client Schedule)'!L149)</f>
        <v/>
      </c>
      <c r="L161" s="45" t="str">
        <f t="shared" si="176"/>
        <v/>
      </c>
      <c r="M161" s="30">
        <f t="shared" si="153"/>
        <v>0</v>
      </c>
      <c r="N161" s="31" t="str">
        <f t="shared" si="154"/>
        <v/>
      </c>
      <c r="O161" t="s">
        <v>40</v>
      </c>
      <c r="R161" s="145">
        <f t="shared" ca="1" si="155"/>
        <v>5.5E-2</v>
      </c>
      <c r="S161" s="30">
        <v>1.25</v>
      </c>
      <c r="T161" s="146">
        <f t="shared" ca="1" si="156"/>
        <v>0</v>
      </c>
      <c r="V161" s="33">
        <f t="shared" si="157"/>
        <v>0</v>
      </c>
      <c r="W161" s="33">
        <f t="shared" si="158"/>
        <v>0</v>
      </c>
      <c r="X161" s="33">
        <f t="shared" si="152"/>
        <v>0</v>
      </c>
      <c r="Y161" s="33">
        <f t="shared" si="152"/>
        <v>0</v>
      </c>
      <c r="Z161" s="33">
        <f t="shared" si="152"/>
        <v>0</v>
      </c>
      <c r="AA161" s="124"/>
      <c r="AB161" s="41">
        <f ca="1">IFERROR(J161/T161,0)</f>
        <v>0</v>
      </c>
      <c r="AC161" s="42">
        <f t="shared" ca="1" si="160"/>
        <v>0</v>
      </c>
      <c r="AD161" s="43">
        <f t="shared" ca="1" si="161"/>
        <v>0</v>
      </c>
      <c r="AE161" s="43">
        <f t="shared" ca="1" si="162"/>
        <v>0</v>
      </c>
      <c r="AF161" s="43">
        <f t="shared" ca="1" si="163"/>
        <v>0</v>
      </c>
      <c r="AG161" s="44">
        <f t="shared" ca="1" si="164"/>
        <v>0</v>
      </c>
      <c r="AJ161" s="38">
        <f t="shared" si="169"/>
        <v>0</v>
      </c>
      <c r="AK161" s="30">
        <v>1.25</v>
      </c>
      <c r="AL161" s="32">
        <f t="shared" si="165"/>
        <v>0</v>
      </c>
      <c r="AN161" s="34">
        <f t="shared" si="166"/>
        <v>0</v>
      </c>
      <c r="AO161" s="35">
        <f t="shared" ca="1" si="147"/>
        <v>0</v>
      </c>
      <c r="AP161" s="35">
        <f t="shared" ca="1" si="148"/>
        <v>0</v>
      </c>
      <c r="AQ161" s="35">
        <f t="shared" ca="1" si="149"/>
        <v>0</v>
      </c>
      <c r="AR161" s="35">
        <f t="shared" ca="1" si="150"/>
        <v>0</v>
      </c>
      <c r="AS161" s="35">
        <f t="shared" ca="1" si="151"/>
        <v>0</v>
      </c>
      <c r="AX161" s="14">
        <f t="shared" si="170"/>
        <v>6.0000000000000001E-3</v>
      </c>
      <c r="AY161" s="14">
        <f t="shared" si="171"/>
        <v>1.4999999999999999E-2</v>
      </c>
      <c r="AZ161" s="14">
        <f t="shared" si="172"/>
        <v>5.5E-2</v>
      </c>
      <c r="BA161" s="14">
        <f t="shared" si="167"/>
        <v>0</v>
      </c>
      <c r="BE161" t="str">
        <f t="shared" si="168"/>
        <v>N/A</v>
      </c>
      <c r="BF161" s="14">
        <f t="shared" si="173"/>
        <v>0</v>
      </c>
      <c r="BG161" s="14">
        <f t="shared" si="174"/>
        <v>0</v>
      </c>
    </row>
    <row r="162" spans="2:59" ht="14.7" outlineLevel="1" thickBot="1">
      <c r="B162" s="29">
        <v>141</v>
      </c>
      <c r="C162" s="136" t="str">
        <f>IF(ISBLANK('Data Analysis (Client Schedule)'!C150),"",'Data Analysis (Client Schedule)'!C150)</f>
        <v/>
      </c>
      <c r="D162" s="126" t="str">
        <f>IF(ISBLANK('Data Analysis (Client Schedule)'!E150),"",'Data Analysis (Client Schedule)'!E150)</f>
        <v/>
      </c>
      <c r="E162" s="127" t="str">
        <f>IF(ISBLANK('Data Analysis (Client Schedule)'!F150),"",'Data Analysis (Client Schedule)'!F150)</f>
        <v/>
      </c>
      <c r="F162" s="127" t="str">
        <f>IF(ISBLANK('Data Analysis (Client Schedule)'!G150),"",'Data Analysis (Client Schedule)'!G150)</f>
        <v/>
      </c>
      <c r="G162" s="246" t="str">
        <f>IF(ISBLANK('Data Analysis (Client Schedule)'!H150),"",'Data Analysis (Client Schedule)'!H150)</f>
        <v/>
      </c>
      <c r="H162" s="246" t="str">
        <f>IF(ISBLANK('Data Analysis (Client Schedule)'!I150),"",'Data Analysis (Client Schedule)'!I150)</f>
        <v/>
      </c>
      <c r="I162" s="40">
        <f t="shared" si="175"/>
        <v>0</v>
      </c>
      <c r="J162" s="247" t="str">
        <f>IF(ISBLANK('Data Analysis (Client Schedule)'!K150),"",'Data Analysis (Client Schedule)'!K150)</f>
        <v/>
      </c>
      <c r="K162" s="247" t="str">
        <f>IF(ISBLANK('Data Analysis (Client Schedule)'!L150),"",'Data Analysis (Client Schedule)'!L150)</f>
        <v/>
      </c>
      <c r="L162" s="45" t="str">
        <f t="shared" si="176"/>
        <v/>
      </c>
      <c r="M162" s="30">
        <f t="shared" si="153"/>
        <v>0</v>
      </c>
      <c r="N162" s="31" t="str">
        <f t="shared" si="154"/>
        <v/>
      </c>
      <c r="O162" t="s">
        <v>40</v>
      </c>
      <c r="R162" s="145">
        <f t="shared" ca="1" si="155"/>
        <v>5.5E-2</v>
      </c>
      <c r="S162" s="30">
        <v>1.25</v>
      </c>
      <c r="T162" s="146">
        <f t="shared" ca="1" si="156"/>
        <v>0</v>
      </c>
      <c r="V162" s="33">
        <f t="shared" si="157"/>
        <v>0</v>
      </c>
      <c r="W162" s="33">
        <f t="shared" si="158"/>
        <v>0</v>
      </c>
      <c r="X162" s="33">
        <f t="shared" ref="X162:Z171" si="177">W162+(W162*$C$214)</f>
        <v>0</v>
      </c>
      <c r="Y162" s="33">
        <f t="shared" si="177"/>
        <v>0</v>
      </c>
      <c r="Z162" s="33">
        <f t="shared" si="177"/>
        <v>0</v>
      </c>
      <c r="AA162" s="124"/>
      <c r="AB162" s="41">
        <f t="shared" ca="1" si="159"/>
        <v>0</v>
      </c>
      <c r="AC162" s="42">
        <f t="shared" ca="1" si="160"/>
        <v>0</v>
      </c>
      <c r="AD162" s="43">
        <f t="shared" ca="1" si="161"/>
        <v>0</v>
      </c>
      <c r="AE162" s="43">
        <f t="shared" ca="1" si="162"/>
        <v>0</v>
      </c>
      <c r="AF162" s="43">
        <f t="shared" ca="1" si="163"/>
        <v>0</v>
      </c>
      <c r="AG162" s="44">
        <f t="shared" ca="1" si="164"/>
        <v>0</v>
      </c>
      <c r="AJ162" s="38">
        <f t="shared" si="169"/>
        <v>0</v>
      </c>
      <c r="AK162" s="30">
        <v>1.25</v>
      </c>
      <c r="AL162" s="32">
        <f t="shared" si="165"/>
        <v>0</v>
      </c>
      <c r="AN162" s="34">
        <f t="shared" si="166"/>
        <v>0</v>
      </c>
      <c r="AO162" s="35">
        <f t="shared" ca="1" si="147"/>
        <v>0</v>
      </c>
      <c r="AP162" s="35">
        <f t="shared" ca="1" si="148"/>
        <v>0</v>
      </c>
      <c r="AQ162" s="35">
        <f t="shared" ca="1" si="149"/>
        <v>0</v>
      </c>
      <c r="AR162" s="35">
        <f t="shared" ca="1" si="150"/>
        <v>0</v>
      </c>
      <c r="AS162" s="35">
        <f t="shared" ca="1" si="151"/>
        <v>0</v>
      </c>
      <c r="AX162" s="14">
        <f t="shared" si="170"/>
        <v>6.0000000000000001E-3</v>
      </c>
      <c r="AY162" s="14">
        <f t="shared" si="171"/>
        <v>1.4999999999999999E-2</v>
      </c>
      <c r="AZ162" s="14">
        <f t="shared" si="172"/>
        <v>5.5E-2</v>
      </c>
      <c r="BA162" s="14">
        <f t="shared" si="167"/>
        <v>0</v>
      </c>
      <c r="BE162" t="str">
        <f t="shared" si="168"/>
        <v>N/A</v>
      </c>
      <c r="BF162" s="14">
        <f t="shared" si="173"/>
        <v>0</v>
      </c>
      <c r="BG162" s="14">
        <f t="shared" si="174"/>
        <v>0</v>
      </c>
    </row>
    <row r="163" spans="2:59" ht="14.7" outlineLevel="1" thickBot="1">
      <c r="B163" s="29">
        <v>142</v>
      </c>
      <c r="C163" s="136" t="str">
        <f>IF(ISBLANK('Data Analysis (Client Schedule)'!C151),"",'Data Analysis (Client Schedule)'!C151)</f>
        <v/>
      </c>
      <c r="D163" s="126" t="str">
        <f>IF(ISBLANK('Data Analysis (Client Schedule)'!E151),"",'Data Analysis (Client Schedule)'!E151)</f>
        <v/>
      </c>
      <c r="E163" s="127" t="str">
        <f>IF(ISBLANK('Data Analysis (Client Schedule)'!F151),"",'Data Analysis (Client Schedule)'!F151)</f>
        <v/>
      </c>
      <c r="F163" s="127" t="str">
        <f>IF(ISBLANK('Data Analysis (Client Schedule)'!G151),"",'Data Analysis (Client Schedule)'!G151)</f>
        <v/>
      </c>
      <c r="G163" s="246" t="str">
        <f>IF(ISBLANK('Data Analysis (Client Schedule)'!H151),"",'Data Analysis (Client Schedule)'!H151)</f>
        <v/>
      </c>
      <c r="H163" s="246" t="str">
        <f>IF(ISBLANK('Data Analysis (Client Schedule)'!I151),"",'Data Analysis (Client Schedule)'!I151)</f>
        <v/>
      </c>
      <c r="I163" s="40">
        <f t="shared" si="175"/>
        <v>0</v>
      </c>
      <c r="J163" s="247" t="str">
        <f>IF(ISBLANK('Data Analysis (Client Schedule)'!K151),"",'Data Analysis (Client Schedule)'!K151)</f>
        <v/>
      </c>
      <c r="K163" s="247" t="str">
        <f>IF(ISBLANK('Data Analysis (Client Schedule)'!L151),"",'Data Analysis (Client Schedule)'!L151)</f>
        <v/>
      </c>
      <c r="L163" s="45" t="str">
        <f t="shared" si="176"/>
        <v/>
      </c>
      <c r="M163" s="30">
        <f t="shared" si="153"/>
        <v>0</v>
      </c>
      <c r="N163" s="31" t="str">
        <f t="shared" si="154"/>
        <v/>
      </c>
      <c r="O163" t="s">
        <v>40</v>
      </c>
      <c r="R163" s="145">
        <f t="shared" ca="1" si="155"/>
        <v>5.5E-2</v>
      </c>
      <c r="S163" s="30">
        <v>1.25</v>
      </c>
      <c r="T163" s="146">
        <f t="shared" ca="1" si="156"/>
        <v>0</v>
      </c>
      <c r="V163" s="33">
        <f t="shared" si="157"/>
        <v>0</v>
      </c>
      <c r="W163" s="33">
        <f t="shared" si="158"/>
        <v>0</v>
      </c>
      <c r="X163" s="33">
        <f t="shared" si="177"/>
        <v>0</v>
      </c>
      <c r="Y163" s="33">
        <f t="shared" si="177"/>
        <v>0</v>
      </c>
      <c r="Z163" s="33">
        <f t="shared" si="177"/>
        <v>0</v>
      </c>
      <c r="AA163" s="124"/>
      <c r="AB163" s="41">
        <f t="shared" ca="1" si="159"/>
        <v>0</v>
      </c>
      <c r="AC163" s="42">
        <f t="shared" ca="1" si="160"/>
        <v>0</v>
      </c>
      <c r="AD163" s="43">
        <f t="shared" ca="1" si="161"/>
        <v>0</v>
      </c>
      <c r="AE163" s="43">
        <f t="shared" ca="1" si="162"/>
        <v>0</v>
      </c>
      <c r="AF163" s="43">
        <f t="shared" ca="1" si="163"/>
        <v>0</v>
      </c>
      <c r="AG163" s="44">
        <f t="shared" ca="1" si="164"/>
        <v>0</v>
      </c>
      <c r="AJ163" s="38">
        <f t="shared" si="169"/>
        <v>0</v>
      </c>
      <c r="AK163" s="30">
        <v>1.25</v>
      </c>
      <c r="AL163" s="32">
        <f t="shared" si="165"/>
        <v>0</v>
      </c>
      <c r="AN163" s="34">
        <f t="shared" si="166"/>
        <v>0</v>
      </c>
      <c r="AO163" s="35">
        <f t="shared" ref="AO163:AO171" ca="1" si="178">IFERROR(V163/$T163,0)</f>
        <v>0</v>
      </c>
      <c r="AP163" s="35">
        <f t="shared" ref="AP163:AP171" ca="1" si="179">IFERROR(W163/$T163,0)</f>
        <v>0</v>
      </c>
      <c r="AQ163" s="35">
        <f t="shared" ref="AQ163:AQ171" ca="1" si="180">IFERROR(X163/$T163,0)</f>
        <v>0</v>
      </c>
      <c r="AR163" s="35">
        <f t="shared" ref="AR163:AR171" ca="1" si="181">IFERROR(Y163/$T163,0)</f>
        <v>0</v>
      </c>
      <c r="AS163" s="35">
        <f t="shared" ref="AS163:AS171" ca="1" si="182">IFERROR(Z163/$T163,0)</f>
        <v>0</v>
      </c>
      <c r="AX163" s="14">
        <f t="shared" si="170"/>
        <v>6.0000000000000001E-3</v>
      </c>
      <c r="AY163" s="14">
        <f t="shared" si="171"/>
        <v>1.4999999999999999E-2</v>
      </c>
      <c r="AZ163" s="14">
        <f t="shared" si="172"/>
        <v>5.5E-2</v>
      </c>
      <c r="BA163" s="14">
        <f t="shared" si="167"/>
        <v>0</v>
      </c>
      <c r="BE163" t="str">
        <f t="shared" si="168"/>
        <v>N/A</v>
      </c>
      <c r="BF163" s="14">
        <f t="shared" si="173"/>
        <v>0</v>
      </c>
      <c r="BG163" s="14">
        <f t="shared" si="174"/>
        <v>0</v>
      </c>
    </row>
    <row r="164" spans="2:59" ht="14.7" outlineLevel="1" thickBot="1">
      <c r="B164" s="29">
        <v>143</v>
      </c>
      <c r="C164" s="136" t="str">
        <f>IF(ISBLANK('Data Analysis (Client Schedule)'!C152),"",'Data Analysis (Client Schedule)'!C152)</f>
        <v/>
      </c>
      <c r="D164" s="126" t="str">
        <f>IF(ISBLANK('Data Analysis (Client Schedule)'!E152),"",'Data Analysis (Client Schedule)'!E152)</f>
        <v/>
      </c>
      <c r="E164" s="127" t="str">
        <f>IF(ISBLANK('Data Analysis (Client Schedule)'!F152),"",'Data Analysis (Client Schedule)'!F152)</f>
        <v/>
      </c>
      <c r="F164" s="127" t="str">
        <f>IF(ISBLANK('Data Analysis (Client Schedule)'!G152),"",'Data Analysis (Client Schedule)'!G152)</f>
        <v/>
      </c>
      <c r="G164" s="246" t="str">
        <f>IF(ISBLANK('Data Analysis (Client Schedule)'!H152),"",'Data Analysis (Client Schedule)'!H152)</f>
        <v/>
      </c>
      <c r="H164" s="246" t="str">
        <f>IF(ISBLANK('Data Analysis (Client Schedule)'!I152),"",'Data Analysis (Client Schedule)'!I152)</f>
        <v/>
      </c>
      <c r="I164" s="40">
        <f t="shared" si="175"/>
        <v>0</v>
      </c>
      <c r="J164" s="247" t="str">
        <f>IF(ISBLANK('Data Analysis (Client Schedule)'!K152),"",'Data Analysis (Client Schedule)'!K152)</f>
        <v/>
      </c>
      <c r="K164" s="247" t="str">
        <f>IF(ISBLANK('Data Analysis (Client Schedule)'!L152),"",'Data Analysis (Client Schedule)'!L152)</f>
        <v/>
      </c>
      <c r="L164" s="45" t="str">
        <f t="shared" si="176"/>
        <v/>
      </c>
      <c r="M164" s="30">
        <f t="shared" si="153"/>
        <v>0</v>
      </c>
      <c r="N164" s="31" t="str">
        <f t="shared" si="154"/>
        <v/>
      </c>
      <c r="O164" t="s">
        <v>40</v>
      </c>
      <c r="R164" s="145">
        <f t="shared" ca="1" si="155"/>
        <v>5.5E-2</v>
      </c>
      <c r="S164" s="30">
        <v>1.25</v>
      </c>
      <c r="T164" s="146">
        <f t="shared" ca="1" si="156"/>
        <v>0</v>
      </c>
      <c r="V164" s="33">
        <f t="shared" si="157"/>
        <v>0</v>
      </c>
      <c r="W164" s="33">
        <f t="shared" si="158"/>
        <v>0</v>
      </c>
      <c r="X164" s="33">
        <f t="shared" si="177"/>
        <v>0</v>
      </c>
      <c r="Y164" s="33">
        <f t="shared" si="177"/>
        <v>0</v>
      </c>
      <c r="Z164" s="33">
        <f t="shared" si="177"/>
        <v>0</v>
      </c>
      <c r="AA164" s="124"/>
      <c r="AB164" s="41">
        <f t="shared" ca="1" si="159"/>
        <v>0</v>
      </c>
      <c r="AC164" s="42">
        <f t="shared" ca="1" si="160"/>
        <v>0</v>
      </c>
      <c r="AD164" s="43">
        <f t="shared" ca="1" si="161"/>
        <v>0</v>
      </c>
      <c r="AE164" s="43">
        <f t="shared" ca="1" si="162"/>
        <v>0</v>
      </c>
      <c r="AF164" s="43">
        <f t="shared" ca="1" si="163"/>
        <v>0</v>
      </c>
      <c r="AG164" s="44">
        <f t="shared" ca="1" si="164"/>
        <v>0</v>
      </c>
      <c r="AJ164" s="38">
        <f t="shared" si="169"/>
        <v>0</v>
      </c>
      <c r="AK164" s="30">
        <v>1.25</v>
      </c>
      <c r="AL164" s="32">
        <f t="shared" si="165"/>
        <v>0</v>
      </c>
      <c r="AN164" s="34">
        <f t="shared" si="166"/>
        <v>0</v>
      </c>
      <c r="AO164" s="35">
        <f t="shared" ca="1" si="178"/>
        <v>0</v>
      </c>
      <c r="AP164" s="35">
        <f t="shared" ca="1" si="179"/>
        <v>0</v>
      </c>
      <c r="AQ164" s="35">
        <f t="shared" ca="1" si="180"/>
        <v>0</v>
      </c>
      <c r="AR164" s="35">
        <f t="shared" ca="1" si="181"/>
        <v>0</v>
      </c>
      <c r="AS164" s="35">
        <f t="shared" ca="1" si="182"/>
        <v>0</v>
      </c>
      <c r="AX164" s="14">
        <f t="shared" si="170"/>
        <v>6.0000000000000001E-3</v>
      </c>
      <c r="AY164" s="14">
        <f t="shared" si="171"/>
        <v>1.4999999999999999E-2</v>
      </c>
      <c r="AZ164" s="14">
        <f t="shared" si="172"/>
        <v>5.5E-2</v>
      </c>
      <c r="BA164" s="14">
        <f t="shared" si="167"/>
        <v>0</v>
      </c>
      <c r="BE164" t="str">
        <f t="shared" si="168"/>
        <v>N/A</v>
      </c>
      <c r="BF164" s="14">
        <f t="shared" si="173"/>
        <v>0</v>
      </c>
      <c r="BG164" s="14">
        <f t="shared" si="174"/>
        <v>0</v>
      </c>
    </row>
    <row r="165" spans="2:59" ht="14.7" outlineLevel="1" thickBot="1">
      <c r="B165" s="29">
        <v>144</v>
      </c>
      <c r="C165" s="136" t="str">
        <f>IF(ISBLANK('Data Analysis (Client Schedule)'!C153),"",'Data Analysis (Client Schedule)'!C153)</f>
        <v/>
      </c>
      <c r="D165" s="126" t="str">
        <f>IF(ISBLANK('Data Analysis (Client Schedule)'!E153),"",'Data Analysis (Client Schedule)'!E153)</f>
        <v/>
      </c>
      <c r="E165" s="127" t="str">
        <f>IF(ISBLANK('Data Analysis (Client Schedule)'!F153),"",'Data Analysis (Client Schedule)'!F153)</f>
        <v/>
      </c>
      <c r="F165" s="127" t="str">
        <f>IF(ISBLANK('Data Analysis (Client Schedule)'!G153),"",'Data Analysis (Client Schedule)'!G153)</f>
        <v/>
      </c>
      <c r="G165" s="246" t="str">
        <f>IF(ISBLANK('Data Analysis (Client Schedule)'!H153),"",'Data Analysis (Client Schedule)'!H153)</f>
        <v/>
      </c>
      <c r="H165" s="246" t="str">
        <f>IF(ISBLANK('Data Analysis (Client Schedule)'!I153),"",'Data Analysis (Client Schedule)'!I153)</f>
        <v/>
      </c>
      <c r="I165" s="40">
        <f t="shared" si="175"/>
        <v>0</v>
      </c>
      <c r="J165" s="247" t="str">
        <f>IF(ISBLANK('Data Analysis (Client Schedule)'!K153),"",'Data Analysis (Client Schedule)'!K153)</f>
        <v/>
      </c>
      <c r="K165" s="247" t="str">
        <f>IF(ISBLANK('Data Analysis (Client Schedule)'!L153),"",'Data Analysis (Client Schedule)'!L153)</f>
        <v/>
      </c>
      <c r="L165" s="45" t="str">
        <f t="shared" si="176"/>
        <v/>
      </c>
      <c r="M165" s="30">
        <f t="shared" si="153"/>
        <v>0</v>
      </c>
      <c r="N165" s="31" t="str">
        <f t="shared" si="154"/>
        <v/>
      </c>
      <c r="O165" t="s">
        <v>40</v>
      </c>
      <c r="R165" s="145">
        <f t="shared" ca="1" si="155"/>
        <v>5.5E-2</v>
      </c>
      <c r="S165" s="30">
        <v>1.25</v>
      </c>
      <c r="T165" s="146">
        <f t="shared" ca="1" si="156"/>
        <v>0</v>
      </c>
      <c r="V165" s="33">
        <f t="shared" si="157"/>
        <v>0</v>
      </c>
      <c r="W165" s="33">
        <f t="shared" si="158"/>
        <v>0</v>
      </c>
      <c r="X165" s="33">
        <f t="shared" si="177"/>
        <v>0</v>
      </c>
      <c r="Y165" s="33">
        <f t="shared" si="177"/>
        <v>0</v>
      </c>
      <c r="Z165" s="33">
        <f t="shared" si="177"/>
        <v>0</v>
      </c>
      <c r="AA165" s="124"/>
      <c r="AB165" s="41">
        <f t="shared" ca="1" si="159"/>
        <v>0</v>
      </c>
      <c r="AC165" s="42">
        <f t="shared" ca="1" si="160"/>
        <v>0</v>
      </c>
      <c r="AD165" s="43">
        <f t="shared" ca="1" si="161"/>
        <v>0</v>
      </c>
      <c r="AE165" s="43">
        <f t="shared" ca="1" si="162"/>
        <v>0</v>
      </c>
      <c r="AF165" s="43">
        <f t="shared" ca="1" si="163"/>
        <v>0</v>
      </c>
      <c r="AG165" s="44">
        <f t="shared" ca="1" si="164"/>
        <v>0</v>
      </c>
      <c r="AJ165" s="38">
        <f t="shared" si="169"/>
        <v>0</v>
      </c>
      <c r="AK165" s="30">
        <v>1.25</v>
      </c>
      <c r="AL165" s="32">
        <f t="shared" si="165"/>
        <v>0</v>
      </c>
      <c r="AN165" s="34">
        <f t="shared" si="166"/>
        <v>0</v>
      </c>
      <c r="AO165" s="35">
        <f t="shared" ca="1" si="178"/>
        <v>0</v>
      </c>
      <c r="AP165" s="35">
        <f t="shared" ca="1" si="179"/>
        <v>0</v>
      </c>
      <c r="AQ165" s="35">
        <f t="shared" ca="1" si="180"/>
        <v>0</v>
      </c>
      <c r="AR165" s="35">
        <f t="shared" ca="1" si="181"/>
        <v>0</v>
      </c>
      <c r="AS165" s="35">
        <f t="shared" ca="1" si="182"/>
        <v>0</v>
      </c>
      <c r="AX165" s="14">
        <f t="shared" si="170"/>
        <v>6.0000000000000001E-3</v>
      </c>
      <c r="AY165" s="14">
        <f t="shared" si="171"/>
        <v>1.4999999999999999E-2</v>
      </c>
      <c r="AZ165" s="14">
        <f t="shared" si="172"/>
        <v>5.5E-2</v>
      </c>
      <c r="BA165" s="14">
        <f t="shared" si="167"/>
        <v>0</v>
      </c>
      <c r="BE165" t="str">
        <f t="shared" si="168"/>
        <v>N/A</v>
      </c>
      <c r="BF165" s="14">
        <f t="shared" si="173"/>
        <v>0</v>
      </c>
      <c r="BG165" s="14">
        <f t="shared" si="174"/>
        <v>0</v>
      </c>
    </row>
    <row r="166" spans="2:59" ht="14.7" outlineLevel="1" thickBot="1">
      <c r="B166" s="29">
        <v>145</v>
      </c>
      <c r="C166" s="136" t="str">
        <f>IF(ISBLANK('Data Analysis (Client Schedule)'!C154),"",'Data Analysis (Client Schedule)'!C154)</f>
        <v/>
      </c>
      <c r="D166" s="126" t="str">
        <f>IF(ISBLANK('Data Analysis (Client Schedule)'!E154),"",'Data Analysis (Client Schedule)'!E154)</f>
        <v/>
      </c>
      <c r="E166" s="127" t="str">
        <f>IF(ISBLANK('Data Analysis (Client Schedule)'!F154),"",'Data Analysis (Client Schedule)'!F154)</f>
        <v/>
      </c>
      <c r="F166" s="127" t="str">
        <f>IF(ISBLANK('Data Analysis (Client Schedule)'!G154),"",'Data Analysis (Client Schedule)'!G154)</f>
        <v/>
      </c>
      <c r="G166" s="246" t="str">
        <f>IF(ISBLANK('Data Analysis (Client Schedule)'!H154),"",'Data Analysis (Client Schedule)'!H154)</f>
        <v/>
      </c>
      <c r="H166" s="246" t="str">
        <f>IF(ISBLANK('Data Analysis (Client Schedule)'!I154),"",'Data Analysis (Client Schedule)'!I154)</f>
        <v/>
      </c>
      <c r="I166" s="40">
        <f t="shared" si="175"/>
        <v>0</v>
      </c>
      <c r="J166" s="247" t="str">
        <f>IF(ISBLANK('Data Analysis (Client Schedule)'!K154),"",'Data Analysis (Client Schedule)'!K154)</f>
        <v/>
      </c>
      <c r="K166" s="247" t="str">
        <f>IF(ISBLANK('Data Analysis (Client Schedule)'!L154),"",'Data Analysis (Client Schedule)'!L154)</f>
        <v/>
      </c>
      <c r="L166" s="45" t="str">
        <f t="shared" si="176"/>
        <v/>
      </c>
      <c r="M166" s="30">
        <f t="shared" si="153"/>
        <v>0</v>
      </c>
      <c r="N166" s="31" t="str">
        <f t="shared" si="154"/>
        <v/>
      </c>
      <c r="O166" t="s">
        <v>40</v>
      </c>
      <c r="R166" s="145">
        <f t="shared" ca="1" si="155"/>
        <v>5.5E-2</v>
      </c>
      <c r="S166" s="30">
        <v>1.25</v>
      </c>
      <c r="T166" s="146">
        <f t="shared" ca="1" si="156"/>
        <v>0</v>
      </c>
      <c r="V166" s="33">
        <f t="shared" si="157"/>
        <v>0</v>
      </c>
      <c r="W166" s="33">
        <f t="shared" si="158"/>
        <v>0</v>
      </c>
      <c r="X166" s="33">
        <f t="shared" si="177"/>
        <v>0</v>
      </c>
      <c r="Y166" s="33">
        <f t="shared" si="177"/>
        <v>0</v>
      </c>
      <c r="Z166" s="33">
        <f t="shared" si="177"/>
        <v>0</v>
      </c>
      <c r="AA166" s="124"/>
      <c r="AB166" s="41">
        <f t="shared" ca="1" si="159"/>
        <v>0</v>
      </c>
      <c r="AC166" s="42">
        <f t="shared" ca="1" si="160"/>
        <v>0</v>
      </c>
      <c r="AD166" s="43">
        <f t="shared" ca="1" si="161"/>
        <v>0</v>
      </c>
      <c r="AE166" s="43">
        <f t="shared" ca="1" si="162"/>
        <v>0</v>
      </c>
      <c r="AF166" s="43">
        <f t="shared" ca="1" si="163"/>
        <v>0</v>
      </c>
      <c r="AG166" s="44">
        <f t="shared" ca="1" si="164"/>
        <v>0</v>
      </c>
      <c r="AJ166" s="38">
        <f t="shared" si="169"/>
        <v>0</v>
      </c>
      <c r="AK166" s="30">
        <v>1.25</v>
      </c>
      <c r="AL166" s="32">
        <f t="shared" si="165"/>
        <v>0</v>
      </c>
      <c r="AN166" s="34">
        <f t="shared" si="166"/>
        <v>0</v>
      </c>
      <c r="AO166" s="35">
        <f t="shared" ca="1" si="178"/>
        <v>0</v>
      </c>
      <c r="AP166" s="35">
        <f t="shared" ca="1" si="179"/>
        <v>0</v>
      </c>
      <c r="AQ166" s="35">
        <f t="shared" ca="1" si="180"/>
        <v>0</v>
      </c>
      <c r="AR166" s="35">
        <f t="shared" ca="1" si="181"/>
        <v>0</v>
      </c>
      <c r="AS166" s="35">
        <f t="shared" ca="1" si="182"/>
        <v>0</v>
      </c>
      <c r="AX166" s="14">
        <f t="shared" si="170"/>
        <v>6.0000000000000001E-3</v>
      </c>
      <c r="AY166" s="14">
        <f t="shared" si="171"/>
        <v>1.4999999999999999E-2</v>
      </c>
      <c r="AZ166" s="14">
        <f t="shared" si="172"/>
        <v>5.5E-2</v>
      </c>
      <c r="BA166" s="14">
        <f t="shared" si="167"/>
        <v>0</v>
      </c>
      <c r="BE166" t="str">
        <f t="shared" si="168"/>
        <v>N/A</v>
      </c>
      <c r="BF166" s="14">
        <f t="shared" si="173"/>
        <v>0</v>
      </c>
      <c r="BG166" s="14">
        <f t="shared" si="174"/>
        <v>0</v>
      </c>
    </row>
    <row r="167" spans="2:59" ht="14.7" outlineLevel="1" thickBot="1">
      <c r="B167" s="29">
        <v>146</v>
      </c>
      <c r="C167" s="136" t="str">
        <f>IF(ISBLANK('Data Analysis (Client Schedule)'!C155),"",'Data Analysis (Client Schedule)'!C155)</f>
        <v/>
      </c>
      <c r="D167" s="126" t="str">
        <f>IF(ISBLANK('Data Analysis (Client Schedule)'!E155),"",'Data Analysis (Client Schedule)'!E155)</f>
        <v/>
      </c>
      <c r="E167" s="127" t="str">
        <f>IF(ISBLANK('Data Analysis (Client Schedule)'!F155),"",'Data Analysis (Client Schedule)'!F155)</f>
        <v/>
      </c>
      <c r="F167" s="127" t="str">
        <f>IF(ISBLANK('Data Analysis (Client Schedule)'!G155),"",'Data Analysis (Client Schedule)'!G155)</f>
        <v/>
      </c>
      <c r="G167" s="246" t="str">
        <f>IF(ISBLANK('Data Analysis (Client Schedule)'!H155),"",'Data Analysis (Client Schedule)'!H155)</f>
        <v/>
      </c>
      <c r="H167" s="246" t="str">
        <f>IF(ISBLANK('Data Analysis (Client Schedule)'!I155),"",'Data Analysis (Client Schedule)'!I155)</f>
        <v/>
      </c>
      <c r="I167" s="40">
        <f t="shared" si="175"/>
        <v>0</v>
      </c>
      <c r="J167" s="247" t="str">
        <f>IF(ISBLANK('Data Analysis (Client Schedule)'!K155),"",'Data Analysis (Client Schedule)'!K155)</f>
        <v/>
      </c>
      <c r="K167" s="247" t="str">
        <f>IF(ISBLANK('Data Analysis (Client Schedule)'!L155),"",'Data Analysis (Client Schedule)'!L155)</f>
        <v/>
      </c>
      <c r="L167" s="45" t="str">
        <f t="shared" si="176"/>
        <v/>
      </c>
      <c r="M167" s="30">
        <f t="shared" si="153"/>
        <v>0</v>
      </c>
      <c r="N167" s="31" t="str">
        <f t="shared" si="154"/>
        <v/>
      </c>
      <c r="O167" t="s">
        <v>40</v>
      </c>
      <c r="R167" s="145">
        <f t="shared" ca="1" si="155"/>
        <v>5.5E-2</v>
      </c>
      <c r="S167" s="30">
        <v>1.25</v>
      </c>
      <c r="T167" s="146">
        <f t="shared" ca="1" si="156"/>
        <v>0</v>
      </c>
      <c r="V167" s="33">
        <f t="shared" si="157"/>
        <v>0</v>
      </c>
      <c r="W167" s="33">
        <f t="shared" si="158"/>
        <v>0</v>
      </c>
      <c r="X167" s="33">
        <f t="shared" si="177"/>
        <v>0</v>
      </c>
      <c r="Y167" s="33">
        <f t="shared" si="177"/>
        <v>0</v>
      </c>
      <c r="Z167" s="33">
        <f t="shared" si="177"/>
        <v>0</v>
      </c>
      <c r="AA167" s="124"/>
      <c r="AB167" s="41">
        <f t="shared" ca="1" si="159"/>
        <v>0</v>
      </c>
      <c r="AC167" s="42">
        <f t="shared" ca="1" si="160"/>
        <v>0</v>
      </c>
      <c r="AD167" s="43">
        <f t="shared" ca="1" si="161"/>
        <v>0</v>
      </c>
      <c r="AE167" s="43">
        <f t="shared" ca="1" si="162"/>
        <v>0</v>
      </c>
      <c r="AF167" s="43">
        <f t="shared" ca="1" si="163"/>
        <v>0</v>
      </c>
      <c r="AG167" s="44">
        <f t="shared" ca="1" si="164"/>
        <v>0</v>
      </c>
      <c r="AJ167" s="38">
        <f t="shared" si="169"/>
        <v>0</v>
      </c>
      <c r="AK167" s="30">
        <v>1.25</v>
      </c>
      <c r="AL167" s="32">
        <f t="shared" si="165"/>
        <v>0</v>
      </c>
      <c r="AN167" s="34">
        <f t="shared" si="166"/>
        <v>0</v>
      </c>
      <c r="AO167" s="35">
        <f t="shared" ca="1" si="178"/>
        <v>0</v>
      </c>
      <c r="AP167" s="35">
        <f t="shared" ca="1" si="179"/>
        <v>0</v>
      </c>
      <c r="AQ167" s="35">
        <f t="shared" ca="1" si="180"/>
        <v>0</v>
      </c>
      <c r="AR167" s="35">
        <f t="shared" ca="1" si="181"/>
        <v>0</v>
      </c>
      <c r="AS167" s="35">
        <f t="shared" ca="1" si="182"/>
        <v>0</v>
      </c>
      <c r="AX167" s="14">
        <f t="shared" si="170"/>
        <v>6.0000000000000001E-3</v>
      </c>
      <c r="AY167" s="14">
        <f t="shared" si="171"/>
        <v>1.4999999999999999E-2</v>
      </c>
      <c r="AZ167" s="14">
        <f t="shared" si="172"/>
        <v>5.5E-2</v>
      </c>
      <c r="BA167" s="14">
        <f t="shared" si="167"/>
        <v>0</v>
      </c>
      <c r="BE167" t="str">
        <f t="shared" si="168"/>
        <v>N/A</v>
      </c>
      <c r="BF167" s="14">
        <f t="shared" si="173"/>
        <v>0</v>
      </c>
      <c r="BG167" s="14">
        <f t="shared" si="174"/>
        <v>0</v>
      </c>
    </row>
    <row r="168" spans="2:59" ht="14.7" outlineLevel="1" thickBot="1">
      <c r="B168" s="29">
        <v>147</v>
      </c>
      <c r="C168" s="136" t="str">
        <f>IF(ISBLANK('Data Analysis (Client Schedule)'!C156),"",'Data Analysis (Client Schedule)'!C156)</f>
        <v/>
      </c>
      <c r="D168" s="126" t="str">
        <f>IF(ISBLANK('Data Analysis (Client Schedule)'!E156),"",'Data Analysis (Client Schedule)'!E156)</f>
        <v/>
      </c>
      <c r="E168" s="127" t="str">
        <f>IF(ISBLANK('Data Analysis (Client Schedule)'!F156),"",'Data Analysis (Client Schedule)'!F156)</f>
        <v/>
      </c>
      <c r="F168" s="127" t="str">
        <f>IF(ISBLANK('Data Analysis (Client Schedule)'!G156),"",'Data Analysis (Client Schedule)'!G156)</f>
        <v/>
      </c>
      <c r="G168" s="246" t="str">
        <f>IF(ISBLANK('Data Analysis (Client Schedule)'!H156),"",'Data Analysis (Client Schedule)'!H156)</f>
        <v/>
      </c>
      <c r="H168" s="246" t="str">
        <f>IF(ISBLANK('Data Analysis (Client Schedule)'!I156),"",'Data Analysis (Client Schedule)'!I156)</f>
        <v/>
      </c>
      <c r="I168" s="40">
        <f t="shared" si="175"/>
        <v>0</v>
      </c>
      <c r="J168" s="247" t="str">
        <f>IF(ISBLANK('Data Analysis (Client Schedule)'!K156),"",'Data Analysis (Client Schedule)'!K156)</f>
        <v/>
      </c>
      <c r="K168" s="247" t="str">
        <f>IF(ISBLANK('Data Analysis (Client Schedule)'!L156),"",'Data Analysis (Client Schedule)'!L156)</f>
        <v/>
      </c>
      <c r="L168" s="45" t="str">
        <f t="shared" si="176"/>
        <v/>
      </c>
      <c r="M168" s="30">
        <f t="shared" si="153"/>
        <v>0</v>
      </c>
      <c r="N168" s="31" t="str">
        <f t="shared" si="154"/>
        <v/>
      </c>
      <c r="O168" t="s">
        <v>40</v>
      </c>
      <c r="R168" s="145">
        <f t="shared" ca="1" si="155"/>
        <v>5.5E-2</v>
      </c>
      <c r="S168" s="30">
        <v>1.25</v>
      </c>
      <c r="T168" s="146">
        <f t="shared" ca="1" si="156"/>
        <v>0</v>
      </c>
      <c r="V168" s="33">
        <f t="shared" si="157"/>
        <v>0</v>
      </c>
      <c r="W168" s="33">
        <f t="shared" si="158"/>
        <v>0</v>
      </c>
      <c r="X168" s="33">
        <f t="shared" si="177"/>
        <v>0</v>
      </c>
      <c r="Y168" s="33">
        <f t="shared" si="177"/>
        <v>0</v>
      </c>
      <c r="Z168" s="33">
        <f t="shared" si="177"/>
        <v>0</v>
      </c>
      <c r="AA168" s="124"/>
      <c r="AB168" s="41">
        <f t="shared" ca="1" si="159"/>
        <v>0</v>
      </c>
      <c r="AC168" s="42">
        <f t="shared" ca="1" si="160"/>
        <v>0</v>
      </c>
      <c r="AD168" s="43">
        <f t="shared" ca="1" si="161"/>
        <v>0</v>
      </c>
      <c r="AE168" s="43">
        <f t="shared" ca="1" si="162"/>
        <v>0</v>
      </c>
      <c r="AF168" s="43">
        <f t="shared" ca="1" si="163"/>
        <v>0</v>
      </c>
      <c r="AG168" s="44">
        <f t="shared" ca="1" si="164"/>
        <v>0</v>
      </c>
      <c r="AJ168" s="38">
        <f t="shared" si="169"/>
        <v>0</v>
      </c>
      <c r="AK168" s="30">
        <v>1.25</v>
      </c>
      <c r="AL168" s="32">
        <f t="shared" si="165"/>
        <v>0</v>
      </c>
      <c r="AN168" s="34">
        <f t="shared" si="166"/>
        <v>0</v>
      </c>
      <c r="AO168" s="35">
        <f t="shared" ca="1" si="178"/>
        <v>0</v>
      </c>
      <c r="AP168" s="35">
        <f t="shared" ca="1" si="179"/>
        <v>0</v>
      </c>
      <c r="AQ168" s="35">
        <f t="shared" ca="1" si="180"/>
        <v>0</v>
      </c>
      <c r="AR168" s="35">
        <f t="shared" ca="1" si="181"/>
        <v>0</v>
      </c>
      <c r="AS168" s="35">
        <f t="shared" ca="1" si="182"/>
        <v>0</v>
      </c>
      <c r="AX168" s="14">
        <f t="shared" si="170"/>
        <v>6.0000000000000001E-3</v>
      </c>
      <c r="AY168" s="14">
        <f t="shared" si="171"/>
        <v>1.4999999999999999E-2</v>
      </c>
      <c r="AZ168" s="14">
        <f t="shared" si="172"/>
        <v>5.5E-2</v>
      </c>
      <c r="BA168" s="14">
        <f t="shared" si="167"/>
        <v>0</v>
      </c>
      <c r="BE168" t="str">
        <f t="shared" si="168"/>
        <v>N/A</v>
      </c>
      <c r="BF168" s="14">
        <f t="shared" si="173"/>
        <v>0</v>
      </c>
      <c r="BG168" s="14">
        <f t="shared" si="174"/>
        <v>0</v>
      </c>
    </row>
    <row r="169" spans="2:59" ht="14.7" outlineLevel="1" thickBot="1">
      <c r="B169" s="29">
        <v>148</v>
      </c>
      <c r="C169" s="136" t="str">
        <f>IF(ISBLANK('Data Analysis (Client Schedule)'!C157),"",'Data Analysis (Client Schedule)'!C157)</f>
        <v/>
      </c>
      <c r="D169" s="126" t="str">
        <f>IF(ISBLANK('Data Analysis (Client Schedule)'!E157),"",'Data Analysis (Client Schedule)'!E157)</f>
        <v/>
      </c>
      <c r="E169" s="127" t="str">
        <f>IF(ISBLANK('Data Analysis (Client Schedule)'!F157),"",'Data Analysis (Client Schedule)'!F157)</f>
        <v/>
      </c>
      <c r="F169" s="127" t="str">
        <f>IF(ISBLANK('Data Analysis (Client Schedule)'!G157),"",'Data Analysis (Client Schedule)'!G157)</f>
        <v/>
      </c>
      <c r="G169" s="246" t="str">
        <f>IF(ISBLANK('Data Analysis (Client Schedule)'!H157),"",'Data Analysis (Client Schedule)'!H157)</f>
        <v/>
      </c>
      <c r="H169" s="246" t="str">
        <f>IF(ISBLANK('Data Analysis (Client Schedule)'!I157),"",'Data Analysis (Client Schedule)'!I157)</f>
        <v/>
      </c>
      <c r="I169" s="40">
        <f t="shared" si="175"/>
        <v>0</v>
      </c>
      <c r="J169" s="247" t="str">
        <f>IF(ISBLANK('Data Analysis (Client Schedule)'!K157),"",'Data Analysis (Client Schedule)'!K157)</f>
        <v/>
      </c>
      <c r="K169" s="247" t="str">
        <f>IF(ISBLANK('Data Analysis (Client Schedule)'!L157),"",'Data Analysis (Client Schedule)'!L157)</f>
        <v/>
      </c>
      <c r="L169" s="45" t="str">
        <f t="shared" si="176"/>
        <v/>
      </c>
      <c r="M169" s="30">
        <f t="shared" si="153"/>
        <v>0</v>
      </c>
      <c r="N169" s="31" t="str">
        <f t="shared" si="154"/>
        <v/>
      </c>
      <c r="O169" t="s">
        <v>40</v>
      </c>
      <c r="R169" s="145">
        <f t="shared" ca="1" si="155"/>
        <v>5.5E-2</v>
      </c>
      <c r="S169" s="30">
        <v>1.25</v>
      </c>
      <c r="T169" s="146">
        <f t="shared" ca="1" si="156"/>
        <v>0</v>
      </c>
      <c r="V169" s="33">
        <f t="shared" si="157"/>
        <v>0</v>
      </c>
      <c r="W169" s="33">
        <f t="shared" si="158"/>
        <v>0</v>
      </c>
      <c r="X169" s="33">
        <f t="shared" si="177"/>
        <v>0</v>
      </c>
      <c r="Y169" s="33">
        <f t="shared" si="177"/>
        <v>0</v>
      </c>
      <c r="Z169" s="33">
        <f t="shared" si="177"/>
        <v>0</v>
      </c>
      <c r="AA169" s="124"/>
      <c r="AB169" s="41">
        <f t="shared" ca="1" si="159"/>
        <v>0</v>
      </c>
      <c r="AC169" s="42">
        <f t="shared" ca="1" si="160"/>
        <v>0</v>
      </c>
      <c r="AD169" s="43">
        <f t="shared" ca="1" si="161"/>
        <v>0</v>
      </c>
      <c r="AE169" s="43">
        <f t="shared" ca="1" si="162"/>
        <v>0</v>
      </c>
      <c r="AF169" s="43">
        <f t="shared" ca="1" si="163"/>
        <v>0</v>
      </c>
      <c r="AG169" s="44">
        <f t="shared" ca="1" si="164"/>
        <v>0</v>
      </c>
      <c r="AJ169" s="38">
        <f t="shared" si="169"/>
        <v>0</v>
      </c>
      <c r="AK169" s="30">
        <v>1.25</v>
      </c>
      <c r="AL169" s="32">
        <f t="shared" si="165"/>
        <v>0</v>
      </c>
      <c r="AN169" s="34">
        <f t="shared" si="166"/>
        <v>0</v>
      </c>
      <c r="AO169" s="35">
        <f t="shared" ca="1" si="178"/>
        <v>0</v>
      </c>
      <c r="AP169" s="35">
        <f t="shared" ca="1" si="179"/>
        <v>0</v>
      </c>
      <c r="AQ169" s="35">
        <f t="shared" ca="1" si="180"/>
        <v>0</v>
      </c>
      <c r="AR169" s="35">
        <f t="shared" ca="1" si="181"/>
        <v>0</v>
      </c>
      <c r="AS169" s="35">
        <f t="shared" ca="1" si="182"/>
        <v>0</v>
      </c>
      <c r="AX169" s="14">
        <f t="shared" si="170"/>
        <v>6.0000000000000001E-3</v>
      </c>
      <c r="AY169" s="14">
        <f t="shared" si="171"/>
        <v>1.4999999999999999E-2</v>
      </c>
      <c r="AZ169" s="14">
        <f t="shared" si="172"/>
        <v>5.5E-2</v>
      </c>
      <c r="BA169" s="14">
        <f t="shared" si="167"/>
        <v>0</v>
      </c>
      <c r="BE169" t="str">
        <f t="shared" si="168"/>
        <v>N/A</v>
      </c>
      <c r="BF169" s="14">
        <f t="shared" si="173"/>
        <v>0</v>
      </c>
      <c r="BG169" s="14">
        <f t="shared" si="174"/>
        <v>0</v>
      </c>
    </row>
    <row r="170" spans="2:59" ht="14.7" outlineLevel="1" thickBot="1">
      <c r="B170" s="29">
        <v>149</v>
      </c>
      <c r="C170" s="136" t="str">
        <f>IF(ISBLANK('Data Analysis (Client Schedule)'!C158),"",'Data Analysis (Client Schedule)'!C158)</f>
        <v/>
      </c>
      <c r="D170" s="126" t="str">
        <f>IF(ISBLANK('Data Analysis (Client Schedule)'!E158),"",'Data Analysis (Client Schedule)'!E158)</f>
        <v/>
      </c>
      <c r="E170" s="127" t="str">
        <f>IF(ISBLANK('Data Analysis (Client Schedule)'!F158),"",'Data Analysis (Client Schedule)'!F158)</f>
        <v/>
      </c>
      <c r="F170" s="127" t="str">
        <f>IF(ISBLANK('Data Analysis (Client Schedule)'!G158),"",'Data Analysis (Client Schedule)'!G158)</f>
        <v/>
      </c>
      <c r="G170" s="246" t="str">
        <f>IF(ISBLANK('Data Analysis (Client Schedule)'!H158),"",'Data Analysis (Client Schedule)'!H158)</f>
        <v/>
      </c>
      <c r="H170" s="246" t="str">
        <f>IF(ISBLANK('Data Analysis (Client Schedule)'!I158),"",'Data Analysis (Client Schedule)'!I158)</f>
        <v/>
      </c>
      <c r="I170" s="40">
        <f t="shared" si="175"/>
        <v>0</v>
      </c>
      <c r="J170" s="247" t="str">
        <f>IF(ISBLANK('Data Analysis (Client Schedule)'!K158),"",'Data Analysis (Client Schedule)'!K158)</f>
        <v/>
      </c>
      <c r="K170" s="247" t="str">
        <f>IF(ISBLANK('Data Analysis (Client Schedule)'!L158),"",'Data Analysis (Client Schedule)'!L158)</f>
        <v/>
      </c>
      <c r="L170" s="45" t="str">
        <f t="shared" si="176"/>
        <v/>
      </c>
      <c r="M170" s="30">
        <f t="shared" si="153"/>
        <v>0</v>
      </c>
      <c r="N170" s="31" t="str">
        <f t="shared" si="154"/>
        <v/>
      </c>
      <c r="O170" t="s">
        <v>40</v>
      </c>
      <c r="R170" s="145">
        <f t="shared" ca="1" si="155"/>
        <v>5.5E-2</v>
      </c>
      <c r="S170" s="30">
        <v>1.25</v>
      </c>
      <c r="T170" s="146">
        <f t="shared" ca="1" si="156"/>
        <v>0</v>
      </c>
      <c r="V170" s="33">
        <f t="shared" si="157"/>
        <v>0</v>
      </c>
      <c r="W170" s="33">
        <f t="shared" si="158"/>
        <v>0</v>
      </c>
      <c r="X170" s="33">
        <f t="shared" si="177"/>
        <v>0</v>
      </c>
      <c r="Y170" s="33">
        <f t="shared" si="177"/>
        <v>0</v>
      </c>
      <c r="Z170" s="33">
        <f t="shared" si="177"/>
        <v>0</v>
      </c>
      <c r="AA170" s="124"/>
      <c r="AB170" s="41">
        <f t="shared" ca="1" si="159"/>
        <v>0</v>
      </c>
      <c r="AC170" s="42">
        <f t="shared" ca="1" si="160"/>
        <v>0</v>
      </c>
      <c r="AD170" s="43">
        <f t="shared" ca="1" si="161"/>
        <v>0</v>
      </c>
      <c r="AE170" s="43">
        <f t="shared" ca="1" si="162"/>
        <v>0</v>
      </c>
      <c r="AF170" s="43">
        <f t="shared" ca="1" si="163"/>
        <v>0</v>
      </c>
      <c r="AG170" s="44">
        <f t="shared" ca="1" si="164"/>
        <v>0</v>
      </c>
      <c r="AJ170" s="38">
        <f t="shared" si="169"/>
        <v>0</v>
      </c>
      <c r="AK170" s="30">
        <v>1.25</v>
      </c>
      <c r="AL170" s="32">
        <f t="shared" si="165"/>
        <v>0</v>
      </c>
      <c r="AN170" s="34">
        <f t="shared" si="166"/>
        <v>0</v>
      </c>
      <c r="AO170" s="35">
        <f t="shared" ca="1" si="178"/>
        <v>0</v>
      </c>
      <c r="AP170" s="35">
        <f t="shared" ca="1" si="179"/>
        <v>0</v>
      </c>
      <c r="AQ170" s="35">
        <f t="shared" ca="1" si="180"/>
        <v>0</v>
      </c>
      <c r="AR170" s="35">
        <f t="shared" ca="1" si="181"/>
        <v>0</v>
      </c>
      <c r="AS170" s="35">
        <f t="shared" ca="1" si="182"/>
        <v>0</v>
      </c>
      <c r="AX170" s="14">
        <f t="shared" si="170"/>
        <v>6.0000000000000001E-3</v>
      </c>
      <c r="AY170" s="14">
        <f t="shared" si="171"/>
        <v>1.4999999999999999E-2</v>
      </c>
      <c r="AZ170" s="14">
        <f t="shared" si="172"/>
        <v>5.5E-2</v>
      </c>
      <c r="BA170" s="14">
        <f t="shared" si="167"/>
        <v>0</v>
      </c>
      <c r="BE170" t="str">
        <f t="shared" si="168"/>
        <v>N/A</v>
      </c>
      <c r="BF170" s="14">
        <f t="shared" si="173"/>
        <v>0</v>
      </c>
      <c r="BG170" s="14">
        <f t="shared" si="174"/>
        <v>0</v>
      </c>
    </row>
    <row r="171" spans="2:59" ht="14.7" outlineLevel="1" thickBot="1">
      <c r="B171" s="13">
        <v>150</v>
      </c>
      <c r="C171" s="136" t="str">
        <f>IF(ISBLANK('Data Analysis (Client Schedule)'!C159),"",'Data Analysis (Client Schedule)'!C159)</f>
        <v/>
      </c>
      <c r="D171" s="126" t="str">
        <f>IF(ISBLANK('Data Analysis (Client Schedule)'!E159),"",'Data Analysis (Client Schedule)'!E159)</f>
        <v/>
      </c>
      <c r="E171" s="127" t="str">
        <f>IF(ISBLANK('Data Analysis (Client Schedule)'!F159),"",'Data Analysis (Client Schedule)'!F159)</f>
        <v/>
      </c>
      <c r="F171" s="127" t="str">
        <f>IF(ISBLANK('Data Analysis (Client Schedule)'!G159),"",'Data Analysis (Client Schedule)'!G159)</f>
        <v/>
      </c>
      <c r="G171" s="246" t="str">
        <f>IF(ISBLANK('Data Analysis (Client Schedule)'!H159),"",'Data Analysis (Client Schedule)'!H159)</f>
        <v/>
      </c>
      <c r="H171" s="246" t="str">
        <f>IF(ISBLANK('Data Analysis (Client Schedule)'!I159),"",'Data Analysis (Client Schedule)'!I159)</f>
        <v/>
      </c>
      <c r="I171" s="137">
        <f t="shared" si="175"/>
        <v>0</v>
      </c>
      <c r="J171" s="247" t="str">
        <f>IF(ISBLANK('Data Analysis (Client Schedule)'!K159),"",'Data Analysis (Client Schedule)'!K159)</f>
        <v/>
      </c>
      <c r="K171" s="247" t="str">
        <f>IF(ISBLANK('Data Analysis (Client Schedule)'!L159),"",'Data Analysis (Client Schedule)'!L159)</f>
        <v/>
      </c>
      <c r="L171" s="139" t="str">
        <f t="shared" si="176"/>
        <v/>
      </c>
      <c r="M171" s="50">
        <f t="shared" si="153"/>
        <v>0</v>
      </c>
      <c r="N171" s="80" t="str">
        <f t="shared" si="154"/>
        <v/>
      </c>
      <c r="O171" t="s">
        <v>40</v>
      </c>
      <c r="R171" s="147">
        <f t="shared" ca="1" si="155"/>
        <v>5.5E-2</v>
      </c>
      <c r="S171" s="50">
        <v>1.25</v>
      </c>
      <c r="T171" s="148">
        <f t="shared" ca="1" si="156"/>
        <v>0</v>
      </c>
      <c r="V171" s="33">
        <f t="shared" si="157"/>
        <v>0</v>
      </c>
      <c r="W171" s="33">
        <f t="shared" si="158"/>
        <v>0</v>
      </c>
      <c r="X171" s="33">
        <f t="shared" si="177"/>
        <v>0</v>
      </c>
      <c r="Y171" s="33">
        <f t="shared" si="177"/>
        <v>0</v>
      </c>
      <c r="Z171" s="33">
        <f t="shared" si="177"/>
        <v>0</v>
      </c>
      <c r="AA171" s="124"/>
      <c r="AB171" s="41">
        <f t="shared" ca="1" si="159"/>
        <v>0</v>
      </c>
      <c r="AC171" s="42">
        <f t="shared" ca="1" si="160"/>
        <v>0</v>
      </c>
      <c r="AD171" s="43">
        <f t="shared" ca="1" si="161"/>
        <v>0</v>
      </c>
      <c r="AE171" s="43">
        <f t="shared" ca="1" si="162"/>
        <v>0</v>
      </c>
      <c r="AF171" s="43">
        <f t="shared" ca="1" si="163"/>
        <v>0</v>
      </c>
      <c r="AG171" s="44">
        <f t="shared" ca="1" si="164"/>
        <v>0</v>
      </c>
      <c r="AJ171" s="38">
        <f t="shared" si="169"/>
        <v>0</v>
      </c>
      <c r="AK171" s="30">
        <v>1.25</v>
      </c>
      <c r="AL171" s="32">
        <f t="shared" si="165"/>
        <v>0</v>
      </c>
      <c r="AN171" s="34">
        <f t="shared" si="166"/>
        <v>0</v>
      </c>
      <c r="AO171" s="35">
        <f t="shared" ca="1" si="178"/>
        <v>0</v>
      </c>
      <c r="AP171" s="35">
        <f t="shared" ca="1" si="179"/>
        <v>0</v>
      </c>
      <c r="AQ171" s="35">
        <f t="shared" ca="1" si="180"/>
        <v>0</v>
      </c>
      <c r="AR171" s="35">
        <f t="shared" ca="1" si="181"/>
        <v>0</v>
      </c>
      <c r="AS171" s="35">
        <f t="shared" ca="1" si="182"/>
        <v>0</v>
      </c>
      <c r="AX171" s="14">
        <f t="shared" si="170"/>
        <v>6.0000000000000001E-3</v>
      </c>
      <c r="AY171" s="14">
        <f t="shared" si="171"/>
        <v>1.4999999999999999E-2</v>
      </c>
      <c r="AZ171" s="14">
        <f t="shared" si="172"/>
        <v>5.5E-2</v>
      </c>
      <c r="BA171" s="14">
        <f t="shared" si="167"/>
        <v>0</v>
      </c>
      <c r="BE171" t="str">
        <f t="shared" si="168"/>
        <v>N/A</v>
      </c>
      <c r="BF171" s="14">
        <f t="shared" si="173"/>
        <v>0</v>
      </c>
      <c r="BG171" s="14">
        <f t="shared" si="174"/>
        <v>0</v>
      </c>
    </row>
    <row r="172" spans="2:59" ht="14.7" thickBot="1">
      <c r="AY172" s="14"/>
    </row>
    <row r="173" spans="2:59" ht="14.7" thickBot="1">
      <c r="B173" t="s">
        <v>186</v>
      </c>
      <c r="G173" s="47">
        <f>SUM(G4:G18,SUMIFS(G22:G171,$A$22:$A$171,"&lt;&gt;Yes"))</f>
        <v>0</v>
      </c>
      <c r="H173" s="47">
        <f>SUM(H4:H18,SUMIFS(H22:H171,$A$22:$A$171,"&lt;&gt;Yes"))</f>
        <v>0</v>
      </c>
      <c r="I173" s="49">
        <f>IFERROR(G173/H173,0)</f>
        <v>0</v>
      </c>
      <c r="J173" s="47">
        <f>SUM(J4:J18,SUMIFS(J22:J171,$A$22:$A$171,"&lt;&gt;Yes"))</f>
        <v>0</v>
      </c>
      <c r="K173" s="47">
        <f>SUM(L4:L18,SUMIFS(K22:K171,$A$22:$A$171,"&lt;&gt;Yes"))</f>
        <v>0</v>
      </c>
      <c r="M173" s="50">
        <f>IFERROR(J173/K173,0)</f>
        <v>0</v>
      </c>
      <c r="N173" s="51" t="str">
        <f>IF(M173=0,"",IF(M173&gt;$S$22,"PASS","FAIL"))</f>
        <v/>
      </c>
      <c r="T173" s="47">
        <f ca="1">SUM(L4:L18,SUMIFS(T22:T171,$A$22:$A$171,"&lt;&gt;Yes"))</f>
        <v>0</v>
      </c>
      <c r="V173" s="47">
        <f>SUM(V4:V18,SUMIFS(V22:V171,$A$22:$A$171,"&lt;&gt;Yes"))</f>
        <v>0</v>
      </c>
      <c r="W173" s="47">
        <f>SUM(W4:W18,SUMIFS(W22:W171,$A$22:$A$171,"&lt;&gt;Yes"))</f>
        <v>0</v>
      </c>
      <c r="X173" s="47">
        <f>SUM(X4:X18,SUMIFS(X22:X171,$A$22:$A$171,"&lt;&gt;Yes"))</f>
        <v>0</v>
      </c>
      <c r="Y173" s="47">
        <f>SUM(Y4:Y18,SUMIFS(Y22:Y171,$A$22:$A$171,"&lt;&gt;Yes"))</f>
        <v>0</v>
      </c>
      <c r="Z173" s="47">
        <f>SUM(Z4:Z18,SUMIFS(Z22:Z171,$A$22:$A$171,"&lt;&gt;Yes"))</f>
        <v>0</v>
      </c>
      <c r="AB173" s="152">
        <f ca="1">IFERROR(J173/T173,0)</f>
        <v>0</v>
      </c>
      <c r="AC173" s="152">
        <f t="shared" ref="AC173:AG174" ca="1" si="183">IFERROR(V173/$T173,0)</f>
        <v>0</v>
      </c>
      <c r="AD173" s="152">
        <f t="shared" ca="1" si="183"/>
        <v>0</v>
      </c>
      <c r="AE173" s="152">
        <f t="shared" ca="1" si="183"/>
        <v>0</v>
      </c>
      <c r="AF173" s="152">
        <f t="shared" ca="1" si="183"/>
        <v>0</v>
      </c>
      <c r="AG173" s="152">
        <f t="shared" ca="1" si="183"/>
        <v>0</v>
      </c>
      <c r="AL173" s="46">
        <f>SUM(AL22:AL171)</f>
        <v>0</v>
      </c>
      <c r="AN173" s="48">
        <f>IFERROR(J173/AL173,0)</f>
        <v>0</v>
      </c>
      <c r="AO173" s="48">
        <f>IFERROR(V173/$AL173,0)</f>
        <v>0</v>
      </c>
      <c r="AP173" s="48">
        <f>IFERROR(W173/$AL173,0)</f>
        <v>0</v>
      </c>
      <c r="AQ173" s="48">
        <f>IFERROR(X173/$AL173,0)</f>
        <v>0</v>
      </c>
      <c r="AR173" s="48">
        <f>IFERROR(Y173/$AL173,0)</f>
        <v>0</v>
      </c>
      <c r="AS173" s="48">
        <f>IFERROR(Z173/$AL173,0)</f>
        <v>0</v>
      </c>
    </row>
    <row r="174" spans="2:59" ht="15" thickTop="1" thickBot="1">
      <c r="B174" t="s">
        <v>187</v>
      </c>
      <c r="G174" s="47">
        <f>SUM(SUMIFS(G$22:G$171,$A$22:$A$171,"&lt;&gt;Yes"),SUMIF(M$4:M$18,"",G$4:G$18),SUM(M$4:M$18))</f>
        <v>0</v>
      </c>
      <c r="H174" s="47">
        <f>SUM(SUMIFS(H$22:H$171,$A$22:$A$171,"&lt;&gt;Yes"),SUMIF(N$4:N$18,"",H$4:H$18),SUM(N$4:N$18))</f>
        <v>0</v>
      </c>
      <c r="I174" s="49">
        <f>IFERROR(G174/H174,0)</f>
        <v>0</v>
      </c>
      <c r="J174" s="47">
        <f>SUM(SUMIFS(J$22:J$171,$A$22:$A$171,"&lt;&gt;Yes"),SUMIF(O$4:O$18,"",J$4:J$18),SUM(O$4:O$18))</f>
        <v>0</v>
      </c>
      <c r="K174" s="47">
        <f>SUM(SUMIFS(K$22:K$171,$A$22:$A$171,"&lt;&gt;Yes"),SUMIF(R$4:R$18,"",L$4:L$18),SUM(R$4:R$18))</f>
        <v>0</v>
      </c>
      <c r="M174" s="50">
        <f>IFERROR(J174/K174,0)</f>
        <v>0</v>
      </c>
      <c r="N174" s="51" t="str">
        <f>IF(M174=0,"",IF(M174&gt;$S$22,"PASS","FAIL"))</f>
        <v/>
      </c>
      <c r="T174" s="47">
        <f ca="1">SUM(SUMIFS(T$22:T$171,$A$22:$A$171,"&lt;&gt;Yes"),SUMIF(R$4:R$18,"",L$4:L$18),SUM(R$4:R$18))</f>
        <v>0</v>
      </c>
      <c r="V174" s="47">
        <f>SUM(BE4:BE18,SUMIFS(V22:V171,$A$22:$A$171,"&lt;&gt;Yes"))</f>
        <v>0</v>
      </c>
      <c r="W174" s="47">
        <f>SUM(BF4:BF18,SUMIFS(W22:W171,$A$22:$A$171,"&lt;&gt;Yes"))</f>
        <v>0</v>
      </c>
      <c r="X174" s="47">
        <f>SUM(BG4:BG18,SUMIFS(X22:X171,$A$22:$A$171,"&lt;&gt;Yes"))</f>
        <v>0</v>
      </c>
      <c r="Y174" s="47">
        <f>SUM(BH4:BH18,SUMIFS(Y22:Y171,$A$22:$A$171,"&lt;&gt;Yes"))</f>
        <v>0</v>
      </c>
      <c r="Z174" s="47">
        <f>SUM(BI4:BI18,SUMIFS(Z22:Z171,$A$22:$A$171,"&lt;&gt;Yes"))</f>
        <v>0</v>
      </c>
      <c r="AB174" s="152">
        <f ca="1">IFERROR(J174/T174,0)</f>
        <v>0</v>
      </c>
      <c r="AC174" s="152">
        <f t="shared" ca="1" si="183"/>
        <v>0</v>
      </c>
      <c r="AD174" s="152">
        <f t="shared" ca="1" si="183"/>
        <v>0</v>
      </c>
      <c r="AE174" s="152">
        <f t="shared" ca="1" si="183"/>
        <v>0</v>
      </c>
      <c r="AF174" s="152">
        <f t="shared" ca="1" si="183"/>
        <v>0</v>
      </c>
      <c r="AG174" s="152">
        <f t="shared" ca="1" si="183"/>
        <v>0</v>
      </c>
      <c r="AL174" s="52"/>
      <c r="AN174" s="234"/>
      <c r="AO174" s="234"/>
      <c r="AP174" s="234"/>
      <c r="AQ174" s="234"/>
      <c r="AR174" s="234"/>
      <c r="AS174" s="234"/>
    </row>
    <row r="175" spans="2:59" ht="15" thickTop="1" thickBot="1">
      <c r="G175" s="52"/>
      <c r="H175" s="52"/>
      <c r="J175" s="52"/>
      <c r="K175" s="52"/>
      <c r="O175" s="52"/>
      <c r="P175" s="52"/>
      <c r="Q175" s="52"/>
      <c r="S175" s="52"/>
      <c r="AK175" s="52"/>
    </row>
    <row r="176" spans="2:59" ht="14.7" thickBot="1">
      <c r="C176" s="53" t="s">
        <v>76</v>
      </c>
      <c r="E176" s="54" t="s">
        <v>77</v>
      </c>
      <c r="G176" s="54" t="s">
        <v>78</v>
      </c>
      <c r="K176" s="52"/>
      <c r="V176" s="682" t="s">
        <v>79</v>
      </c>
      <c r="W176" s="683"/>
      <c r="X176" s="683"/>
      <c r="Y176" s="683"/>
      <c r="Z176" s="684"/>
      <c r="AI176" s="52"/>
    </row>
    <row r="177" spans="3:33" ht="14.7" thickBot="1">
      <c r="D177" s="55" t="str">
        <f>IF(E177=J173,"Check OK","ERROR")</f>
        <v>Check OK</v>
      </c>
      <c r="E177" s="153">
        <f>SUM(J4:J18,SUMIFS(J22:J171,$A$22:$A$171,"&lt;&gt;Yes"))</f>
        <v>0</v>
      </c>
      <c r="F177" s="56"/>
      <c r="G177" s="310" t="s">
        <v>78</v>
      </c>
      <c r="L177" s="58" t="s">
        <v>79</v>
      </c>
      <c r="M177" s="59"/>
      <c r="N177" s="60" t="s">
        <v>80</v>
      </c>
      <c r="O177" s="57">
        <f>SUM(O178:O179)</f>
        <v>0</v>
      </c>
      <c r="P177" s="52"/>
      <c r="Q177" s="52"/>
      <c r="V177" s="61">
        <f>V173</f>
        <v>0</v>
      </c>
      <c r="W177" s="61">
        <f>W173</f>
        <v>0</v>
      </c>
      <c r="X177" s="61">
        <f>X173</f>
        <v>0</v>
      </c>
      <c r="Y177" s="61">
        <f>Y173</f>
        <v>0</v>
      </c>
      <c r="Z177" s="61">
        <f>Z173</f>
        <v>0</v>
      </c>
    </row>
    <row r="178" spans="3:33" ht="14.7" thickBot="1">
      <c r="C178" s="62" t="s">
        <v>40</v>
      </c>
      <c r="D178" s="63"/>
      <c r="E178" s="154">
        <f>SUM(SUMIF($C$4:$C$18,C178,$J$4:$J$18),SUMIFS($J$22:$J$171,$C22:$C171,C178,$A$22:$A$171,"&lt;&gt;Yes"))</f>
        <v>0</v>
      </c>
      <c r="F178" s="65"/>
      <c r="G178" s="154">
        <f>SUM(SUMIF($C$4:$C$18,C178,$K$4:$K$18),SUMIFS($K$22:$K$171,$C22:$C171,C178,$A$22:$A$171,"&lt;&gt;Yes"))</f>
        <v>0</v>
      </c>
      <c r="H178" s="66" t="str">
        <f>C178</f>
        <v>Standard</v>
      </c>
      <c r="I178" s="39">
        <f>IFERROR(E178/G178,0)</f>
        <v>0</v>
      </c>
      <c r="J178" s="67" t="str">
        <f>IF(I178=0,"",IF(I178&gt;$S$22,"PASS","FAIL"))</f>
        <v/>
      </c>
      <c r="L178" s="68" t="str">
        <f>H178</f>
        <v>Standard</v>
      </c>
      <c r="M178" s="66"/>
      <c r="N178" s="69">
        <f>SUM(COUNTIF($C$4:$C$18,C178),COUNTIFS($C$22:$C$171,C178,$A$22:$A$171,"&lt;&gt;Yes"))</f>
        <v>0</v>
      </c>
      <c r="O178" s="156">
        <f>SUM(SUMIF($C$4:$C$18,C178,$L$4:$L$18),SUMIFS($T$22:$T$171,$C22:$C171,C178,$A$22:$A$171,"&lt;&gt;Yes"))</f>
        <v>0</v>
      </c>
      <c r="P178" s="241"/>
      <c r="Q178" s="241"/>
      <c r="V178" s="71">
        <f>SUM(SUMIF($C$4:$C$18,$C178,V$4:V$18),SUMIFS(V$22:V$171,$C$22:$C$171,$C178,$A$22:$A$171,"&lt;&gt;Yes"))</f>
        <v>0</v>
      </c>
      <c r="W178" s="71">
        <f>SUM(SUMIF($C$4:$C$18,$C178,W$4:W$18),SUMIFS(W$22:W$171,$C$22:$C$171,$C178,$A$22:$A$171,"&lt;&gt;Yes"))</f>
        <v>0</v>
      </c>
      <c r="X178" s="71">
        <f>SUM(SUMIF($C$4:$C$18,$C178,X$4:X$18),SUMIFS(X$22:X$171,$C$22:$C$171,$C178,$A$22:$A$171,"&lt;&gt;Yes"))</f>
        <v>0</v>
      </c>
      <c r="Y178" s="71">
        <f t="shared" ref="W178:Z179" si="184">SUM(SUMIF($C$4:$C$18,$C178,Y$4:Y$18),SUMIFS(Y$22:Y$171,$C$22:$C$171,$C178,$A$22:$A$171,"&lt;&gt;Yes"))</f>
        <v>0</v>
      </c>
      <c r="Z178" s="71">
        <f t="shared" si="184"/>
        <v>0</v>
      </c>
      <c r="AB178" s="74">
        <f>IFERROR(E178/O178,0)</f>
        <v>0</v>
      </c>
      <c r="AC178" s="39">
        <f>IFERROR(V178/$O$178,0)</f>
        <v>0</v>
      </c>
      <c r="AD178" s="39">
        <f>IFERROR(W178/$O$178,0)</f>
        <v>0</v>
      </c>
      <c r="AE178" s="39">
        <f>IFERROR(X178/$O$178,0)</f>
        <v>0</v>
      </c>
      <c r="AF178" s="39">
        <f>IFERROR(Y178/$O$178,0)</f>
        <v>0</v>
      </c>
      <c r="AG178" s="39">
        <f>IFERROR(Z178/$O$178,0)</f>
        <v>0</v>
      </c>
    </row>
    <row r="179" spans="3:33" ht="14.7" thickBot="1">
      <c r="C179" s="75" t="s">
        <v>81</v>
      </c>
      <c r="D179" s="76"/>
      <c r="E179" s="155">
        <f>SUM(SUMIF($C$4:$C$18,C179,$J$4:$J$18),SUMIFS($J$22:$J$171,$C22:$C171,C179,$A$22:$A$171,"&lt;&gt;Yes"))</f>
        <v>0</v>
      </c>
      <c r="F179" s="78"/>
      <c r="G179" s="155">
        <f>SUM(SUMIF($C$4:$C$18,C179,$K$4:$K$18),SUMIFS($K$22:$K$171,$C22:$C171,C179,$A$22:$A$171,"&lt;&gt;Yes"))</f>
        <v>0</v>
      </c>
      <c r="H179" s="79" t="str">
        <f>C179</f>
        <v>HMO/MUB</v>
      </c>
      <c r="I179" s="50">
        <f>IFERROR(E179/G179,0)</f>
        <v>0</v>
      </c>
      <c r="J179" s="80" t="str">
        <f>IF(I179=0,"",IF(I179&gt;$S$22,"PASS","FAIL"))</f>
        <v/>
      </c>
      <c r="L179" s="81" t="str">
        <f>H179</f>
        <v>HMO/MUB</v>
      </c>
      <c r="M179" s="79"/>
      <c r="N179" s="82">
        <f>SUM(COUNTIF($C$4:$C$18,C179),COUNTIFS($C$22:$C$171,C179,$A$22:$A$171,"&lt;&gt;Yes"))</f>
        <v>0</v>
      </c>
      <c r="O179" s="157">
        <f>SUM(SUMIF($C$4:$C$18,C179,$L$4:$L$18),SUMIFS($T$22:$T$171,$C$22:$C$171,C179,$A$22:$A$171,"&lt;&gt;Yes"))</f>
        <v>0</v>
      </c>
      <c r="P179" s="241"/>
      <c r="Q179" s="241"/>
      <c r="V179" s="71">
        <f>SUM(SUMIF($C$4:$C$18,$C179,V$4:V$18),SUMIFS(V$22:V$171,$C$22:$C$171,$C179,$A$22:$A$171,"&lt;&gt;Yes"))</f>
        <v>0</v>
      </c>
      <c r="W179" s="71">
        <f t="shared" si="184"/>
        <v>0</v>
      </c>
      <c r="X179" s="71">
        <f t="shared" si="184"/>
        <v>0</v>
      </c>
      <c r="Y179" s="71">
        <f t="shared" si="184"/>
        <v>0</v>
      </c>
      <c r="Z179" s="71">
        <f t="shared" si="184"/>
        <v>0</v>
      </c>
      <c r="AB179" s="87">
        <f>IFERROR(E179/O179,0)</f>
        <v>0</v>
      </c>
      <c r="AC179" s="50">
        <f>IFERROR(V179/$O$179,0)</f>
        <v>0</v>
      </c>
      <c r="AD179" s="50">
        <f>IFERROR(W179/$O$179,0)</f>
        <v>0</v>
      </c>
      <c r="AE179" s="50">
        <f>IFERROR(X179/$O$179,0)</f>
        <v>0</v>
      </c>
      <c r="AF179" s="50">
        <f>IFERROR(Y179/$O$179,0)</f>
        <v>0</v>
      </c>
      <c r="AG179" s="50">
        <f>IFERROR(Z179/$O$179,0)</f>
        <v>0</v>
      </c>
    </row>
    <row r="180" spans="3:33" ht="14.7" thickBot="1">
      <c r="E180" s="54" t="s">
        <v>77</v>
      </c>
      <c r="G180" s="54" t="s">
        <v>78</v>
      </c>
      <c r="I180" s="88"/>
      <c r="J180" s="88"/>
      <c r="O180" s="88"/>
      <c r="P180" s="102"/>
      <c r="Q180" s="102"/>
      <c r="AA180" s="88"/>
      <c r="AB180" s="88"/>
      <c r="AC180" s="88"/>
    </row>
    <row r="181" spans="3:33" ht="14.7" thickBot="1">
      <c r="D181" s="89" t="str">
        <f>IF(E181=J173,"Check OK","ERROR")</f>
        <v>Check OK</v>
      </c>
      <c r="E181" s="90">
        <f>SUM(E182:E183)</f>
        <v>0</v>
      </c>
      <c r="F181" s="90"/>
      <c r="G181" s="91">
        <f>SUM(G182:G183)</f>
        <v>0</v>
      </c>
      <c r="L181" s="59" t="s">
        <v>79</v>
      </c>
      <c r="M181" s="59"/>
      <c r="N181" s="60" t="s">
        <v>80</v>
      </c>
      <c r="O181" s="57">
        <f>SUM(O182:O183)</f>
        <v>0</v>
      </c>
      <c r="P181" s="52"/>
      <c r="Q181" s="52"/>
      <c r="AA181" s="88"/>
    </row>
    <row r="182" spans="3:33" ht="14.7" thickBot="1">
      <c r="C182" s="62" t="s">
        <v>82</v>
      </c>
      <c r="D182" s="63"/>
      <c r="E182" s="154">
        <f>SUM(SUMIF($F$4:$F$18,C182,$J$4:$J$18),SUMIFS($J$22:$J$171,$F22:$F171,C182,$A$22:$A$171,"&lt;&gt;Yes"))</f>
        <v>0</v>
      </c>
      <c r="F182" s="65"/>
      <c r="G182" s="154">
        <f>SUM(SUMIF($F$4:$F$18,C182,$K$4:$K$18),SUMIFS($K$22:$K$171,$F22:$F171,C182,$A$22:$A$171,"&lt;&gt;Yes"))</f>
        <v>0</v>
      </c>
      <c r="H182" s="92" t="str">
        <f>C182</f>
        <v>Individual</v>
      </c>
      <c r="I182" s="39">
        <f>IFERROR(E182/G182,0)</f>
        <v>0</v>
      </c>
      <c r="J182" s="67" t="str">
        <f>IF(I182=0,"",IF(I182&gt;$S$22,"PASS","FAIL"))</f>
        <v/>
      </c>
      <c r="L182" s="68" t="str">
        <f>H182</f>
        <v>Individual</v>
      </c>
      <c r="M182" s="66"/>
      <c r="N182" s="69">
        <f>SUM(COUNTIF($F$4:$F$18,C182),COUNTIFS($F$22:$F$171,C182,$A$22:$A$171,"&lt;&gt;Yes"))</f>
        <v>0</v>
      </c>
      <c r="O182" s="156">
        <f>SUM(SUMIF($C$4:$C$18,C182,$L$4:$L$18),SUMIFS($T$22:$T$171,$F22:$F171,C182,$A$22:$A$171,"&lt;&gt;Yes"))</f>
        <v>0</v>
      </c>
      <c r="P182" s="241"/>
      <c r="Q182" s="241"/>
      <c r="V182" s="71">
        <f>SUM(SUMIF($F$4:$F$18,$C182,V$4:V$18),SUMIFS(V$22:V$171,$F$22:$F$171,$C182,$A$22:$A$171,"&lt;&gt;Yes"))</f>
        <v>0</v>
      </c>
      <c r="W182" s="71">
        <f t="shared" ref="V182:Z183" si="185">SUM(SUMIF($F$4:$F$18,$C182,W$4:W$18),SUMIFS(W$22:W$171,$F$22:$F$171,$C182,$A$22:$A$171,"&lt;&gt;Yes"))</f>
        <v>0</v>
      </c>
      <c r="X182" s="71">
        <f t="shared" si="185"/>
        <v>0</v>
      </c>
      <c r="Y182" s="71">
        <f t="shared" si="185"/>
        <v>0</v>
      </c>
      <c r="Z182" s="71">
        <f t="shared" si="185"/>
        <v>0</v>
      </c>
      <c r="AB182" s="74">
        <f>IFERROR(E182/O182,0)</f>
        <v>0</v>
      </c>
      <c r="AC182" s="39">
        <f>IFERROR(V182/$O$182,0)</f>
        <v>0</v>
      </c>
      <c r="AD182" s="39">
        <f>IFERROR(W182/$O$182,0)</f>
        <v>0</v>
      </c>
      <c r="AE182" s="39">
        <f>IFERROR(X182/$O$182,0)</f>
        <v>0</v>
      </c>
      <c r="AF182" s="39">
        <f>IFERROR(Y182/$O$182,0)</f>
        <v>0</v>
      </c>
      <c r="AG182" s="39">
        <f>IFERROR(Z182/$O$182,0)</f>
        <v>0</v>
      </c>
    </row>
    <row r="183" spans="3:33" ht="14.7" thickBot="1">
      <c r="C183" s="75" t="s">
        <v>83</v>
      </c>
      <c r="D183" s="76"/>
      <c r="E183" s="155">
        <f>SUM(SUMIF($F$4:$F$18,C183,$J$4:$J$18),SUMIFS($J$22:$J$171,$F$22:$F$171,C183,$A$22:$A$171,"&lt;&gt;Yes"))</f>
        <v>0</v>
      </c>
      <c r="F183" s="78"/>
      <c r="G183" s="155">
        <f>SUM(SUMIF($F$4:$F$18,C183,$K$4:$K$18),SUMIFS($K$22:$K$171,$F$22:$F$171,C183,$A$22:$A$171,"&lt;&gt;Yes"))</f>
        <v>0</v>
      </c>
      <c r="H183" s="93" t="str">
        <f>C183</f>
        <v>Ltd Co</v>
      </c>
      <c r="I183" s="50">
        <f t="shared" ref="I183" si="186">IFERROR(E183/G183,0)</f>
        <v>0</v>
      </c>
      <c r="J183" s="80" t="str">
        <f>IF(I183=0,"",IF(I183&gt;$S$22,"PASS","FAIL"))</f>
        <v/>
      </c>
      <c r="L183" s="81" t="str">
        <f>H183</f>
        <v>Ltd Co</v>
      </c>
      <c r="M183" s="79"/>
      <c r="N183" s="82">
        <f>SUM(COUNTIF($F$4:$F$18,C183),COUNTIFS($F$22:$F$171,C183,$A$22:$A$171,"&lt;&gt;Yes"))</f>
        <v>0</v>
      </c>
      <c r="O183" s="157">
        <f>SUM(SUMIF($F$4:$F$18,C183,$L$4:$L$18),SUMIFS($T$22:$T$171,$F$22:$F$171,C183,$A$22:$A$171,"&lt;&gt;Yes"))</f>
        <v>0</v>
      </c>
      <c r="P183" s="241"/>
      <c r="Q183" s="241"/>
      <c r="V183" s="71">
        <f t="shared" si="185"/>
        <v>0</v>
      </c>
      <c r="W183" s="71">
        <f t="shared" si="185"/>
        <v>0</v>
      </c>
      <c r="X183" s="71">
        <f t="shared" si="185"/>
        <v>0</v>
      </c>
      <c r="Y183" s="71">
        <f t="shared" si="185"/>
        <v>0</v>
      </c>
      <c r="Z183" s="71">
        <f t="shared" si="185"/>
        <v>0</v>
      </c>
      <c r="AB183" s="87">
        <f>IFERROR(E183/O183,0)</f>
        <v>0</v>
      </c>
      <c r="AC183" s="50">
        <f>IFERROR(V183/$O$183,0)</f>
        <v>0</v>
      </c>
      <c r="AD183" s="50">
        <f>IFERROR(W183/$O$183,0)</f>
        <v>0</v>
      </c>
      <c r="AE183" s="50">
        <f>IFERROR(X183/$O$183,0)</f>
        <v>0</v>
      </c>
      <c r="AF183" s="50">
        <f>IFERROR(Y183/$O$183,0)</f>
        <v>0</v>
      </c>
      <c r="AG183" s="94">
        <f>IFERROR(Z183/$O$183,0)</f>
        <v>0</v>
      </c>
    </row>
    <row r="184" spans="3:33" ht="14.7" thickBot="1"/>
    <row r="185" spans="3:33" ht="42.75" customHeight="1" thickTop="1">
      <c r="H185" s="693" t="s">
        <v>241</v>
      </c>
      <c r="I185" s="695" t="e">
        <f>((J173*12)/H173)</f>
        <v>#DIV/0!</v>
      </c>
      <c r="J185" s="733" t="s">
        <v>251</v>
      </c>
      <c r="K185" s="695" t="e">
        <f>((J174*12)/H174)</f>
        <v>#DIV/0!</v>
      </c>
      <c r="L185" s="14" t="e">
        <f>(L22-J206)+L206</f>
        <v>#VALUE!</v>
      </c>
    </row>
    <row r="186" spans="3:33" ht="14.7" thickBot="1">
      <c r="C186" s="53" t="s">
        <v>55</v>
      </c>
      <c r="H186" s="694"/>
      <c r="I186" s="696"/>
      <c r="J186" s="734"/>
      <c r="K186" s="696"/>
    </row>
    <row r="187" spans="3:33" ht="15" thickTop="1" thickBot="1">
      <c r="E187" s="54"/>
      <c r="G187" s="54"/>
    </row>
    <row r="188" spans="3:33" ht="29.4" thickTop="1" thickBot="1">
      <c r="D188" s="96" t="s">
        <v>53</v>
      </c>
      <c r="E188" s="96" t="s">
        <v>54</v>
      </c>
      <c r="F188" s="97" t="s">
        <v>55</v>
      </c>
      <c r="G188" s="52"/>
      <c r="I188" s="408" t="s">
        <v>307</v>
      </c>
      <c r="J188" s="409">
        <f>(G173*0.085)/12</f>
        <v>0</v>
      </c>
      <c r="K188" s="410"/>
      <c r="L188" s="411"/>
    </row>
    <row r="189" spans="3:33" ht="29.1" thickBot="1">
      <c r="C189" s="62" t="s">
        <v>40</v>
      </c>
      <c r="D189" s="154">
        <f>SUM(SUMIF($C$4:$C$18,C189,$G$4:$G$18),SUMIFS($G$22:$G$171,$C22:$C171,C189,$A$22:$A$171,"&lt;&gt;Yes"))</f>
        <v>0</v>
      </c>
      <c r="E189" s="154">
        <f>SUM(SUMIF($C$4:$C$18,C189,$H$4:$H$18),SUMIFS($H$22:$H$171,$C22:$C171,C189,$A$22:$A$171,"&lt;&gt;Yes"))</f>
        <v>0</v>
      </c>
      <c r="F189" s="101">
        <f>IFERROR(D189/E189,0)</f>
        <v>0</v>
      </c>
      <c r="G189" s="102"/>
      <c r="I189" s="412" t="s">
        <v>308</v>
      </c>
      <c r="J189" s="413">
        <f>IFERROR(J173/J188,0)</f>
        <v>0</v>
      </c>
      <c r="K189" s="414" t="s">
        <v>242</v>
      </c>
      <c r="L189" s="415" t="str">
        <f>IF(J189&lt;100%, "1", IF(J189&lt;116%, "2", IF(J189&lt;126%, "3", IF(J189&lt;151%, "4", IF(J189&gt;150%, "5")))))</f>
        <v>1</v>
      </c>
    </row>
    <row r="190" spans="3:33" ht="15" thickTop="1" thickBot="1">
      <c r="C190" s="75" t="s">
        <v>81</v>
      </c>
      <c r="D190" s="154">
        <f>SUM(SUMIF($C$4:$C$18,C190,$G$4:$G$18),SUMIFS($G$22:$G$171,$C$22:$C$171,C190,$A$22:$A$171,"&lt;&gt;Yes"))</f>
        <v>0</v>
      </c>
      <c r="E190" s="154">
        <f>SUM(SUMIF($C$4:$C$18,C190,$H$4:$H$18),SUMIFS($H$22:$H$171,$C22:$C171,C190,$A$22:$A$171,"&lt;&gt;Yes"))</f>
        <v>0</v>
      </c>
      <c r="F190" s="108">
        <f>IFERROR(D190/E190,0)</f>
        <v>0</v>
      </c>
      <c r="G190" s="102"/>
      <c r="I190" s="103"/>
      <c r="J190" s="104"/>
    </row>
    <row r="191" spans="3:33" ht="45" customHeight="1" thickBot="1">
      <c r="C191" s="109" t="s">
        <v>84</v>
      </c>
      <c r="D191" s="111">
        <f>SUM(D189:D190)</f>
        <v>0</v>
      </c>
      <c r="E191" s="112">
        <f>SUM(E189:E190)</f>
        <v>0</v>
      </c>
      <c r="F191" s="113">
        <f>IFERROR(D191/E191,0)</f>
        <v>0</v>
      </c>
      <c r="G191" s="102"/>
      <c r="I191" s="102"/>
      <c r="J191" s="102"/>
      <c r="L191" s="114"/>
    </row>
    <row r="192" spans="3:33" ht="14.7" thickBot="1">
      <c r="E192" s="115" t="b">
        <f>D191=G173</f>
        <v>1</v>
      </c>
      <c r="F192" s="116" t="b">
        <f>E191=H173</f>
        <v>1</v>
      </c>
      <c r="G192" s="52"/>
    </row>
    <row r="193" spans="3:12" ht="14.7" thickBot="1">
      <c r="E193" s="102"/>
      <c r="F193" s="102"/>
      <c r="G193" s="102"/>
      <c r="I193" s="103"/>
      <c r="J193" s="104"/>
    </row>
    <row r="194" spans="3:12" ht="29.1" thickBot="1">
      <c r="D194" s="96" t="s">
        <v>53</v>
      </c>
      <c r="E194" s="96" t="s">
        <v>54</v>
      </c>
      <c r="F194" s="97" t="s">
        <v>55</v>
      </c>
      <c r="G194" s="102"/>
      <c r="J194" s="104"/>
    </row>
    <row r="195" spans="3:12" ht="14.7" thickBot="1">
      <c r="C195" s="62" t="s">
        <v>82</v>
      </c>
      <c r="D195" s="154">
        <f>SUM(SUMIF($F$4:$F$18,C195,$G$4:$G$18),SUMIFS($G$22:$G$171,$F22:$F171,C195,$A$22:$A$171,"&lt;&gt;Yes"))</f>
        <v>0</v>
      </c>
      <c r="E195" s="154">
        <f>SUM(SUMIF($G$4:$G$18,C195,$H$4:$H$18),SUMIFS($H$22:$H$171,$F22:$F171,C195,$A$22:$A$171,"&lt;&gt;Yes"))</f>
        <v>0</v>
      </c>
      <c r="F195" s="101">
        <f>IFERROR(D195/E195,0)</f>
        <v>0</v>
      </c>
    </row>
    <row r="196" spans="3:12" ht="14.7" thickBot="1">
      <c r="C196" s="75" t="s">
        <v>83</v>
      </c>
      <c r="D196" s="154">
        <f>SUM(SUMIF($F$4:$F$18,C196,$G$4:$G$18),SUMIFS($G$22:$G$171,$F$22:$F$171,C196,$A$22:$A$171,"&lt;&gt;Yes"))</f>
        <v>0</v>
      </c>
      <c r="E196" s="154">
        <f>SUM(SUMIF($F$4:$F$18,C196,$H$4:$H$18),SUMIFS($H$22:$H$171,$F22:$F171,C196,$A$22:$A$171,"&lt;&gt;Yes"))</f>
        <v>0</v>
      </c>
      <c r="F196" s="118">
        <f>IFERROR(D196/E196,0)</f>
        <v>0</v>
      </c>
    </row>
    <row r="197" spans="3:12" ht="14.7" thickBot="1">
      <c r="C197" s="109" t="s">
        <v>84</v>
      </c>
      <c r="D197" s="111">
        <f>SUM(D195:D196)</f>
        <v>0</v>
      </c>
      <c r="E197" s="112">
        <f>SUM(E195:E196)</f>
        <v>0</v>
      </c>
      <c r="F197" s="113">
        <f>IFERROR(D197/E197,0)</f>
        <v>0</v>
      </c>
    </row>
    <row r="198" spans="3:12" ht="14.7" thickBot="1">
      <c r="E198" s="115" t="b">
        <f>D197=G173</f>
        <v>1</v>
      </c>
      <c r="F198" s="116" t="b">
        <f>E197=H173</f>
        <v>1</v>
      </c>
    </row>
    <row r="204" spans="3:12">
      <c r="C204" s="119" t="s">
        <v>85</v>
      </c>
    </row>
    <row r="205" spans="3:12" ht="28.8">
      <c r="C205" s="120" t="s">
        <v>50</v>
      </c>
      <c r="D205" s="120" t="s">
        <v>52</v>
      </c>
      <c r="E205" s="120" t="s">
        <v>86</v>
      </c>
      <c r="F205" s="120"/>
      <c r="G205" s="120" t="s">
        <v>87</v>
      </c>
      <c r="H205" s="685" t="s">
        <v>76</v>
      </c>
      <c r="I205" s="686"/>
      <c r="J205" s="120" t="s">
        <v>88</v>
      </c>
      <c r="K205" s="120"/>
      <c r="L205" s="120" t="s">
        <v>89</v>
      </c>
    </row>
    <row r="206" spans="3:12">
      <c r="C206" t="s">
        <v>40</v>
      </c>
      <c r="D206" t="s">
        <v>82</v>
      </c>
      <c r="E206" t="s">
        <v>90</v>
      </c>
      <c r="G206" s="14">
        <v>5.5E-2</v>
      </c>
      <c r="H206" t="s">
        <v>40</v>
      </c>
      <c r="J206" s="14">
        <v>6.0000000000000001E-3</v>
      </c>
      <c r="L206" s="14">
        <v>1.4999999999999999E-2</v>
      </c>
    </row>
    <row r="207" spans="3:12">
      <c r="C207" t="s">
        <v>81</v>
      </c>
      <c r="D207" t="s">
        <v>83</v>
      </c>
      <c r="E207" t="s">
        <v>91</v>
      </c>
      <c r="H207" t="s">
        <v>81</v>
      </c>
    </row>
    <row r="208" spans="3:12">
      <c r="H208" t="s">
        <v>92</v>
      </c>
    </row>
    <row r="209" spans="3:14">
      <c r="H209" t="s">
        <v>93</v>
      </c>
    </row>
    <row r="210" spans="3:14">
      <c r="H210" t="s">
        <v>83</v>
      </c>
    </row>
    <row r="213" spans="3:14" ht="14.7" thickBot="1">
      <c r="C213" t="s">
        <v>94</v>
      </c>
    </row>
    <row r="214" spans="3:14" ht="14.7" thickBot="1">
      <c r="C214" s="121">
        <v>0.02</v>
      </c>
    </row>
    <row r="215" spans="3:14" ht="14.7" thickBot="1">
      <c r="I215" s="123"/>
    </row>
    <row r="216" spans="3:14" ht="14.7" thickTop="1">
      <c r="C216" s="416" t="s">
        <v>243</v>
      </c>
      <c r="D216" s="183"/>
      <c r="E216" s="183"/>
      <c r="F216" s="183"/>
      <c r="G216" s="183"/>
      <c r="H216" s="183"/>
      <c r="I216" s="183"/>
      <c r="J216" s="417"/>
      <c r="K216" s="183"/>
      <c r="L216" s="183"/>
      <c r="M216" s="183"/>
      <c r="N216" s="184"/>
    </row>
    <row r="217" spans="3:14">
      <c r="C217" s="418" t="s">
        <v>193</v>
      </c>
      <c r="D217" s="419" t="s">
        <v>244</v>
      </c>
      <c r="E217" s="419" t="s">
        <v>245</v>
      </c>
      <c r="F217" s="419" t="s">
        <v>40</v>
      </c>
      <c r="G217" s="419" t="s">
        <v>236</v>
      </c>
      <c r="H217" s="419" t="s">
        <v>55</v>
      </c>
      <c r="I217" s="419" t="s">
        <v>246</v>
      </c>
      <c r="J217" s="420" t="s">
        <v>247</v>
      </c>
      <c r="K217" s="419" t="s">
        <v>248</v>
      </c>
      <c r="L217" s="419" t="s">
        <v>249</v>
      </c>
      <c r="M217" s="419" t="s">
        <v>250</v>
      </c>
      <c r="N217" s="421" t="s">
        <v>76</v>
      </c>
    </row>
    <row r="218" spans="3:14">
      <c r="C218" s="422">
        <f>SUM(N178:N179)</f>
        <v>0</v>
      </c>
      <c r="D218" s="423">
        <f>N183</f>
        <v>0</v>
      </c>
      <c r="E218" s="424">
        <f>N182</f>
        <v>0</v>
      </c>
      <c r="F218" s="423">
        <f>N178</f>
        <v>0</v>
      </c>
      <c r="G218" s="424">
        <f>N179</f>
        <v>0</v>
      </c>
      <c r="H218" s="425">
        <f>I173</f>
        <v>0</v>
      </c>
      <c r="I218" s="426">
        <f>H173</f>
        <v>0</v>
      </c>
      <c r="J218" s="427">
        <f>G173</f>
        <v>0</v>
      </c>
      <c r="K218" s="428" t="str">
        <f>IFERROR(J218/C218, "")</f>
        <v/>
      </c>
      <c r="L218" s="429">
        <f>J173</f>
        <v>0</v>
      </c>
      <c r="M218" s="430">
        <f>K173</f>
        <v>0</v>
      </c>
      <c r="N218" s="425">
        <f>M173</f>
        <v>0</v>
      </c>
    </row>
    <row r="219" spans="3:14" ht="14.7" thickBot="1">
      <c r="C219" s="215"/>
      <c r="D219" s="216"/>
      <c r="E219" s="216"/>
      <c r="F219" s="216"/>
      <c r="G219" s="216"/>
      <c r="H219" s="216"/>
      <c r="I219" s="216"/>
      <c r="J219" s="216"/>
      <c r="K219" s="216"/>
      <c r="L219" s="216"/>
      <c r="M219" s="216"/>
      <c r="N219" s="217"/>
    </row>
    <row r="220" spans="3:14" ht="14.7" thickTop="1"/>
  </sheetData>
  <autoFilter ref="B21:N171" xr:uid="{00000000-0009-0000-0000-000007000000}"/>
  <mergeCells count="23">
    <mergeCell ref="BE2:BI2"/>
    <mergeCell ref="BK2:BP2"/>
    <mergeCell ref="M2:Q2"/>
    <mergeCell ref="V2:Z2"/>
    <mergeCell ref="AB2:AG2"/>
    <mergeCell ref="AJ2:AL2"/>
    <mergeCell ref="AN2:AS2"/>
    <mergeCell ref="AN20:AS20"/>
    <mergeCell ref="V176:Z176"/>
    <mergeCell ref="V20:Z20"/>
    <mergeCell ref="AB20:AG20"/>
    <mergeCell ref="AJ20:AL20"/>
    <mergeCell ref="H205:I205"/>
    <mergeCell ref="C20:K20"/>
    <mergeCell ref="L20:N20"/>
    <mergeCell ref="R20:T20"/>
    <mergeCell ref="A2:B2"/>
    <mergeCell ref="C2:L2"/>
    <mergeCell ref="R2:T2"/>
    <mergeCell ref="H185:H186"/>
    <mergeCell ref="I185:I186"/>
    <mergeCell ref="J185:J186"/>
    <mergeCell ref="K185:K186"/>
  </mergeCells>
  <conditionalFormatting sqref="B4:B18">
    <cfRule type="cellIs" dxfId="25" priority="15" operator="equal">
      <formula>"FAIL"</formula>
    </cfRule>
    <cfRule type="cellIs" dxfId="24" priority="16" operator="equal">
      <formula>"PASS"</formula>
    </cfRule>
  </conditionalFormatting>
  <conditionalFormatting sqref="J178:J179">
    <cfRule type="cellIs" dxfId="23" priority="31" operator="equal">
      <formula>"FAIL"</formula>
    </cfRule>
    <cfRule type="cellIs" dxfId="22" priority="32" operator="equal">
      <formula>"PASS"</formula>
    </cfRule>
  </conditionalFormatting>
  <conditionalFormatting sqref="J182:J183">
    <cfRule type="cellIs" dxfId="21" priority="27" operator="equal">
      <formula>"FAIL"</formula>
    </cfRule>
    <cfRule type="cellIs" dxfId="20" priority="28" operator="equal">
      <formula>"PASS"</formula>
    </cfRule>
  </conditionalFormatting>
  <conditionalFormatting sqref="J189:J190">
    <cfRule type="cellIs" dxfId="19" priority="1" operator="equal">
      <formula>"FAIL"</formula>
    </cfRule>
    <cfRule type="cellIs" dxfId="18" priority="2" operator="equal">
      <formula>"PASS"</formula>
    </cfRule>
  </conditionalFormatting>
  <conditionalFormatting sqref="J193:J194">
    <cfRule type="cellIs" dxfId="17" priority="21" operator="equal">
      <formula>"FAIL"</formula>
    </cfRule>
    <cfRule type="cellIs" dxfId="16" priority="22" operator="equal">
      <formula>"PASS"</formula>
    </cfRule>
  </conditionalFormatting>
  <conditionalFormatting sqref="N22:N171">
    <cfRule type="cellIs" dxfId="15" priority="25" operator="equal">
      <formula>"FAIL"</formula>
    </cfRule>
    <cfRule type="cellIs" dxfId="14" priority="26" operator="equal">
      <formula>"PASS"</formula>
    </cfRule>
  </conditionalFormatting>
  <conditionalFormatting sqref="N173:N174">
    <cfRule type="cellIs" dxfId="13" priority="9" operator="equal">
      <formula>"FAIL"</formula>
    </cfRule>
    <cfRule type="cellIs" dxfId="12" priority="10" operator="equal">
      <formula>"PASS"</formula>
    </cfRule>
  </conditionalFormatting>
  <conditionalFormatting sqref="T4:T18">
    <cfRule type="containsText" dxfId="11" priority="7" operator="containsText" text="Fail">
      <formula>NOT(ISERROR(SEARCH("Fail",T4)))</formula>
    </cfRule>
    <cfRule type="containsText" dxfId="10" priority="8" operator="containsText" text="Pass">
      <formula>NOT(ISERROR(SEARCH("Pass",T4)))</formula>
    </cfRule>
  </conditionalFormatting>
  <conditionalFormatting sqref="AB4:AG18">
    <cfRule type="cellIs" dxfId="9" priority="13" operator="lessThan">
      <formula>1.2499</formula>
    </cfRule>
    <cfRule type="cellIs" dxfId="8" priority="14" operator="greaterThanOrEqual">
      <formula>1.25</formula>
    </cfRule>
  </conditionalFormatting>
  <conditionalFormatting sqref="AB22:AG171">
    <cfRule type="cellIs" dxfId="7" priority="29" operator="lessThan">
      <formula>1.2499</formula>
    </cfRule>
    <cfRule type="cellIs" dxfId="6" priority="30" operator="greaterThanOrEqual">
      <formula>1.25</formula>
    </cfRule>
  </conditionalFormatting>
  <conditionalFormatting sqref="AN4:AS18">
    <cfRule type="cellIs" dxfId="5" priority="11" operator="lessThan">
      <formula>1.2499</formula>
    </cfRule>
    <cfRule type="cellIs" dxfId="4" priority="12" operator="greaterThanOrEqual">
      <formula>1.25</formula>
    </cfRule>
  </conditionalFormatting>
  <conditionalFormatting sqref="AN22:AS171">
    <cfRule type="cellIs" dxfId="3" priority="19" operator="lessThan">
      <formula>1.2499</formula>
    </cfRule>
    <cfRule type="cellIs" dxfId="2" priority="20" operator="greaterThanOrEqual">
      <formula>1.25</formula>
    </cfRule>
  </conditionalFormatting>
  <conditionalFormatting sqref="BK4:BP18">
    <cfRule type="cellIs" dxfId="1" priority="5" operator="lessThan">
      <formula>1.2499</formula>
    </cfRule>
    <cfRule type="cellIs" dxfId="0" priority="6" operator="greaterThanOrEqual">
      <formula>1.25</formula>
    </cfRule>
  </conditionalFormatting>
  <dataValidations count="5">
    <dataValidation showInputMessage="1" showErrorMessage="1" sqref="A1:A21 A172:A1048576" xr:uid="{00000000-0002-0000-0700-000000000000}"/>
    <dataValidation type="list" allowBlank="1" showInputMessage="1" showErrorMessage="1" sqref="C4:C18" xr:uid="{00000000-0002-0000-0700-000001000000}">
      <formula1>$C$189:$C$190</formula1>
    </dataValidation>
    <dataValidation type="list" allowBlank="1" showInputMessage="1" showErrorMessage="1" sqref="F4:F18" xr:uid="{00000000-0002-0000-0700-000002000000}">
      <formula1>$C$182:$C$183</formula1>
    </dataValidation>
    <dataValidation type="list" showInputMessage="1" showErrorMessage="1" sqref="A22:A171" xr:uid="{00000000-0002-0000-0700-000003000000}">
      <formula1>"Yes"</formula1>
    </dataValidation>
    <dataValidation type="list" allowBlank="1" showInputMessage="1" showErrorMessage="1" sqref="O22:O171" xr:uid="{00000000-0002-0000-0700-000004000000}">
      <formula1>$BC$17:$BC$18</formula1>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353F5B"/>
  </sheetPr>
  <dimension ref="A1:O35"/>
  <sheetViews>
    <sheetView showGridLines="0" workbookViewId="0">
      <selection activeCell="C8" sqref="C8"/>
    </sheetView>
  </sheetViews>
  <sheetFormatPr defaultRowHeight="14.4"/>
  <cols>
    <col min="1" max="1" width="24.83984375" bestFit="1" customWidth="1"/>
    <col min="2" max="2" width="13.578125" bestFit="1" customWidth="1"/>
    <col min="3" max="3" width="12.83984375" customWidth="1"/>
    <col min="4" max="4" width="11.15625" bestFit="1" customWidth="1"/>
    <col min="6" max="6" width="24.83984375" bestFit="1" customWidth="1"/>
    <col min="7" max="7" width="13.578125" bestFit="1" customWidth="1"/>
    <col min="8" max="8" width="13.68359375" customWidth="1"/>
    <col min="10" max="10" width="24.83984375" bestFit="1" customWidth="1"/>
    <col min="11" max="11" width="13.578125" bestFit="1" customWidth="1"/>
    <col min="12" max="12" width="13.68359375" customWidth="1"/>
    <col min="14" max="14" width="14.41796875" bestFit="1" customWidth="1"/>
  </cols>
  <sheetData>
    <row r="1" spans="1:15" ht="20.399999999999999">
      <c r="A1" s="738" t="s">
        <v>224</v>
      </c>
      <c r="B1" s="738"/>
      <c r="C1" s="738"/>
      <c r="D1" s="738"/>
      <c r="E1" s="738"/>
      <c r="F1" s="738"/>
      <c r="G1" s="738"/>
      <c r="H1" s="738"/>
      <c r="I1" s="738"/>
      <c r="J1" s="738"/>
      <c r="K1" s="738"/>
      <c r="L1" s="738"/>
      <c r="M1" s="738"/>
      <c r="N1" s="738"/>
      <c r="O1" s="738"/>
    </row>
    <row r="2" spans="1:15" ht="9" customHeight="1" thickBot="1"/>
    <row r="3" spans="1:15" ht="15" thickTop="1" thickBot="1">
      <c r="A3" s="256" t="s">
        <v>209</v>
      </c>
      <c r="B3" s="254" t="s">
        <v>193</v>
      </c>
      <c r="C3" s="263" t="s">
        <v>205</v>
      </c>
      <c r="D3" s="255" t="s">
        <v>55</v>
      </c>
      <c r="F3" s="303" t="s">
        <v>206</v>
      </c>
      <c r="G3" s="304" t="s">
        <v>193</v>
      </c>
      <c r="H3" s="265" t="s">
        <v>205</v>
      </c>
      <c r="J3" s="327" t="s">
        <v>208</v>
      </c>
      <c r="K3" s="328" t="s">
        <v>199</v>
      </c>
      <c r="L3" s="265" t="s">
        <v>200</v>
      </c>
      <c r="N3" s="314" t="s">
        <v>218</v>
      </c>
      <c r="O3" s="315" t="s">
        <v>76</v>
      </c>
    </row>
    <row r="4" spans="1:15" ht="15" thickTop="1" thickBot="1">
      <c r="A4" s="257" t="s">
        <v>190</v>
      </c>
      <c r="B4" s="318">
        <f>SUM('Data Analysis (Client Schedule)'!O165:O166)</f>
        <v>0</v>
      </c>
      <c r="C4" s="431" t="s">
        <v>151</v>
      </c>
      <c r="D4" s="320">
        <f>'Data Analysis (Client Schedule)'!J161</f>
        <v>0</v>
      </c>
      <c r="F4" s="260" t="s">
        <v>195</v>
      </c>
      <c r="G4" s="321">
        <f>COUNTIF('Data Analysis (Client Schedule)'!BD10:BD159,"Unen")</f>
        <v>0</v>
      </c>
      <c r="H4" s="322" t="e">
        <f t="shared" ref="H4:H9" si="0">G4/$B$4</f>
        <v>#DIV/0!</v>
      </c>
      <c r="J4" s="261" t="s">
        <v>201</v>
      </c>
      <c r="K4" s="345">
        <v>1.25</v>
      </c>
      <c r="L4" s="342">
        <v>3</v>
      </c>
      <c r="N4" s="316" t="s">
        <v>219</v>
      </c>
      <c r="O4" s="324">
        <f ca="1">'Data Analysis (Client Schedule)'!AB161</f>
        <v>0</v>
      </c>
    </row>
    <row r="5" spans="1:15" ht="14.7" thickBot="1">
      <c r="A5" s="258" t="s">
        <v>191</v>
      </c>
      <c r="B5" s="318">
        <f>COUNTIF('Data Analysis (Client Schedule)'!$BD$10:$BD$159,"Mort")</f>
        <v>0</v>
      </c>
      <c r="C5" s="320" t="e">
        <f>B5/$B$4</f>
        <v>#DIV/0!</v>
      </c>
      <c r="D5" s="320" t="e">
        <f>'Data Analysis (Client Schedule)'!H161/SUMIFS('Data Analysis (Client Schedule)'!$I$10:$I$159,'Data Analysis (Client Schedule)'!$BD$10:$BD$159,"Mort")</f>
        <v>#DIV/0!</v>
      </c>
      <c r="F5" s="261" t="s">
        <v>213</v>
      </c>
      <c r="G5" s="321">
        <f>COUNTIFS('Data Analysis (Client Schedule)'!$J$10:$J$159,"&gt;0",'Data Analysis (Client Schedule)'!$J$10:$J$159,"&lt;=0.65")</f>
        <v>0</v>
      </c>
      <c r="H5" s="322" t="e">
        <f t="shared" si="0"/>
        <v>#DIV/0!</v>
      </c>
      <c r="J5" s="329"/>
      <c r="K5" s="254" t="s">
        <v>193</v>
      </c>
      <c r="L5" s="330" t="s">
        <v>205</v>
      </c>
      <c r="N5" s="316" t="s">
        <v>220</v>
      </c>
      <c r="O5" s="325">
        <f ca="1">'Data Analysis (Client Schedule)'!AC161</f>
        <v>0</v>
      </c>
    </row>
    <row r="6" spans="1:15" ht="14.7" thickBot="1">
      <c r="A6" s="259" t="s">
        <v>192</v>
      </c>
      <c r="B6" s="318">
        <f>COUNTIF('Data Analysis (Client Schedule)'!$BD$10:$BD$159,"Unen")</f>
        <v>0</v>
      </c>
      <c r="C6" s="320" t="e">
        <f>B6/$B$4</f>
        <v>#DIV/0!</v>
      </c>
      <c r="D6" s="431" t="s">
        <v>151</v>
      </c>
      <c r="F6" s="261" t="s">
        <v>214</v>
      </c>
      <c r="G6" s="321">
        <f>COUNTIFS('Data Analysis (Client Schedule)'!$J$10:$J$159,"&gt;0.65",'Data Analysis (Client Schedule)'!$J$10:$J$159,"&lt;=0.75")</f>
        <v>0</v>
      </c>
      <c r="H6" s="322" t="e">
        <f t="shared" si="0"/>
        <v>#DIV/0!</v>
      </c>
      <c r="J6" s="261" t="s">
        <v>202</v>
      </c>
      <c r="K6" s="319">
        <f>COUNTIFS('Data Analysis (Client Schedule)'!$N$10:$N$159,"&gt;0",'Data Analysis (Client Schedule)'!$N$10:$N$159,"&lt;"&amp;K4)</f>
        <v>0</v>
      </c>
      <c r="L6" s="322" t="e">
        <f>K6/$B$4</f>
        <v>#DIV/0!</v>
      </c>
      <c r="N6" s="316" t="s">
        <v>221</v>
      </c>
      <c r="O6" s="325">
        <f ca="1">'Data Analysis (Client Schedule)'!AD161</f>
        <v>0</v>
      </c>
    </row>
    <row r="7" spans="1:15" ht="14.7" thickBot="1">
      <c r="F7" s="261" t="s">
        <v>215</v>
      </c>
      <c r="G7" s="321">
        <f>COUNTIFS('Data Analysis (Client Schedule)'!$J$10:$J$159,"&gt;0.75",'Data Analysis (Client Schedule)'!$J$10:$J$159,"&lt;=0.85")</f>
        <v>0</v>
      </c>
      <c r="H7" s="322" t="e">
        <f t="shared" si="0"/>
        <v>#DIV/0!</v>
      </c>
      <c r="J7" s="261" t="s">
        <v>203</v>
      </c>
      <c r="K7" s="319">
        <f>COUNTIFS('Data Analysis (Client Schedule)'!$N$10:$N$159,"&gt;="&amp;K4,'Data Analysis (Client Schedule)'!$N$10:$N$159,"&lt;="&amp;L4)</f>
        <v>0</v>
      </c>
      <c r="L7" s="322" t="e">
        <f>K7/$B$4</f>
        <v>#DIV/0!</v>
      </c>
      <c r="N7" s="316" t="s">
        <v>222</v>
      </c>
      <c r="O7" s="325">
        <f ca="1">'Data Analysis (Client Schedule)'!AE161</f>
        <v>0</v>
      </c>
    </row>
    <row r="8" spans="1:15" ht="14.7" thickBot="1">
      <c r="A8" s="253" t="s">
        <v>207</v>
      </c>
      <c r="B8" s="263" t="s">
        <v>197</v>
      </c>
      <c r="C8" s="263" t="s">
        <v>81</v>
      </c>
      <c r="D8" s="255" t="s">
        <v>198</v>
      </c>
      <c r="F8" s="261" t="s">
        <v>216</v>
      </c>
      <c r="G8" s="321">
        <f>COUNTIFS('Data Analysis (Client Schedule)'!$J$10:$J$159,"&gt;0.85",'Data Analysis (Client Schedule)'!$J$10:$J$159,"&lt;1")</f>
        <v>0</v>
      </c>
      <c r="H8" s="322" t="e">
        <f t="shared" si="0"/>
        <v>#DIV/0!</v>
      </c>
      <c r="J8" s="262" t="s">
        <v>204</v>
      </c>
      <c r="K8" s="331">
        <f>COUNTIF('Data Analysis (Client Schedule)'!$N$10:$N$159,"&gt;"&amp;L4)</f>
        <v>0</v>
      </c>
      <c r="L8" s="332" t="e">
        <f>K8/$B$4</f>
        <v>#DIV/0!</v>
      </c>
      <c r="N8" s="317" t="s">
        <v>223</v>
      </c>
      <c r="O8" s="326">
        <f ca="1">'Data Analysis (Client Schedule)'!AF161</f>
        <v>0</v>
      </c>
    </row>
    <row r="9" spans="1:15" ht="14.7" thickBot="1">
      <c r="A9" s="257" t="s">
        <v>82</v>
      </c>
      <c r="B9" s="318">
        <f>COUNTIFS('Data Analysis (Client Schedule)'!C10:C159,'Data Analysis (Client Schedule)'!C165,'Data Analysis (Client Schedule)'!G10:G159,'Data Analysis (Client Schedule)'!C170)</f>
        <v>0</v>
      </c>
      <c r="C9" s="318">
        <f>COUNTIFS('Data Analysis (Client Schedule)'!C10:C159,'Data Analysis (Client Schedule)'!C166,'Data Analysis (Client Schedule)'!G10:G159,'Data Analysis (Client Schedule)'!C170)</f>
        <v>0</v>
      </c>
      <c r="D9" s="318">
        <f>SUM(B9:C9)</f>
        <v>0</v>
      </c>
      <c r="F9" s="262" t="s">
        <v>196</v>
      </c>
      <c r="G9" s="321">
        <f>COUNTIF('Data Analysis (Client Schedule)'!J10:J159,"&gt;=1")</f>
        <v>0</v>
      </c>
      <c r="H9" s="322" t="e">
        <f t="shared" si="0"/>
        <v>#DIV/0!</v>
      </c>
    </row>
    <row r="10" spans="1:15" ht="15" thickTop="1" thickBot="1">
      <c r="A10" s="258" t="s">
        <v>194</v>
      </c>
      <c r="B10" s="318">
        <f>COUNTIFS('Data Analysis (Client Schedule)'!C10:C159,'Data Analysis (Client Schedule)'!C165,'Data Analysis (Client Schedule)'!G10:G159,'Data Analysis (Client Schedule)'!C171)</f>
        <v>0</v>
      </c>
      <c r="C10" s="318">
        <f>COUNTIFS('Data Analysis (Client Schedule)'!C10:C159,'Data Analysis (Client Schedule)'!C166,'Data Analysis (Client Schedule)'!G10:G159,'Data Analysis (Client Schedule)'!C171)</f>
        <v>0</v>
      </c>
      <c r="D10" s="318">
        <f>SUM(B10:C10)</f>
        <v>0</v>
      </c>
      <c r="N10" s="365" t="s">
        <v>59</v>
      </c>
      <c r="O10" s="369">
        <f>'Data Analysis (Client Schedule)'!N161</f>
        <v>0</v>
      </c>
    </row>
    <row r="11" spans="1:15" ht="15" thickTop="1" thickBot="1">
      <c r="A11" s="259" t="s">
        <v>190</v>
      </c>
      <c r="B11" s="318">
        <f>'Data Analysis (Client Schedule)'!O165</f>
        <v>0</v>
      </c>
      <c r="C11" s="318">
        <f>'Data Analysis (Client Schedule)'!O166</f>
        <v>0</v>
      </c>
      <c r="D11" s="318">
        <f>SUM(B11:C11)</f>
        <v>0</v>
      </c>
      <c r="F11" s="312" t="s">
        <v>217</v>
      </c>
      <c r="G11" s="404" t="e">
        <f>SMALL('Data Analysis (Client Schedule)'!J10:J159,COUNTIF('Data Analysis (Client Schedule)'!J10:J159,0)+1)</f>
        <v>#NUM!</v>
      </c>
      <c r="H11" s="323">
        <f>MAX('Data Analysis (Client Schedule)'!J10:J159)</f>
        <v>0</v>
      </c>
      <c r="J11" s="313" t="s">
        <v>227</v>
      </c>
      <c r="K11" s="405" t="e">
        <f>SMALL('Data Analysis (Client Schedule)'!$N$10:$N$159,COUNTIF('Data Analysis (Client Schedule)'!$N$10:$N$159,0)+1)</f>
        <v>#NUM!</v>
      </c>
      <c r="L11" s="405">
        <f>MAX('Data Analysis (Client Schedule)'!$N$10:$N$159)</f>
        <v>0</v>
      </c>
      <c r="N11" s="367" t="s">
        <v>228</v>
      </c>
      <c r="O11" s="370">
        <f ca="1">'Data Analysis (Client Schedule)'!AA161</f>
        <v>0</v>
      </c>
    </row>
    <row r="12" spans="1:15" ht="18" customHeight="1"/>
    <row r="13" spans="1:15" ht="20.399999999999999">
      <c r="A13" s="739" t="s">
        <v>225</v>
      </c>
      <c r="B13" s="739"/>
      <c r="C13" s="739"/>
      <c r="D13" s="739"/>
      <c r="E13" s="739"/>
      <c r="F13" s="739"/>
      <c r="G13" s="739"/>
      <c r="H13" s="739"/>
      <c r="I13" s="739"/>
      <c r="J13" s="739"/>
      <c r="K13" s="739"/>
      <c r="L13" s="739"/>
      <c r="M13" s="739"/>
      <c r="N13" s="739"/>
      <c r="O13" s="739"/>
    </row>
    <row r="14" spans="1:15" ht="9" customHeight="1" thickBot="1"/>
    <row r="15" spans="1:15" ht="15" thickTop="1" thickBot="1">
      <c r="A15" s="256" t="s">
        <v>209</v>
      </c>
      <c r="B15" s="254" t="s">
        <v>193</v>
      </c>
      <c r="C15" s="263" t="s">
        <v>205</v>
      </c>
      <c r="D15" s="255" t="s">
        <v>55</v>
      </c>
      <c r="F15" s="305" t="s">
        <v>206</v>
      </c>
      <c r="G15" s="264" t="s">
        <v>193</v>
      </c>
      <c r="H15" s="265" t="s">
        <v>205</v>
      </c>
      <c r="J15" s="327" t="s">
        <v>208</v>
      </c>
      <c r="K15" s="328" t="s">
        <v>199</v>
      </c>
      <c r="L15" s="265" t="s">
        <v>200</v>
      </c>
      <c r="N15" s="314" t="s">
        <v>218</v>
      </c>
      <c r="O15" s="315" t="s">
        <v>76</v>
      </c>
    </row>
    <row r="16" spans="1:15" ht="15" thickTop="1" thickBot="1">
      <c r="A16" s="257" t="s">
        <v>190</v>
      </c>
      <c r="B16" s="266">
        <f>SUM('Data Analysis (Amendments)'!N178:N179)</f>
        <v>0</v>
      </c>
      <c r="C16" s="432" t="s">
        <v>151</v>
      </c>
      <c r="D16" s="268">
        <f>'Data Analysis (Amendments)'!I173</f>
        <v>0</v>
      </c>
      <c r="F16" s="260" t="s">
        <v>195</v>
      </c>
      <c r="G16" s="352">
        <f>COUNTIFS('Data Analysis (Amendments)'!A22:A171,"&lt;&gt;Yes",'Data Analysis (Amendments)'!BE22:BE171,"Unen")</f>
        <v>0</v>
      </c>
      <c r="H16" s="306" t="e">
        <f>G16/$B$16</f>
        <v>#DIV/0!</v>
      </c>
      <c r="J16" s="261" t="s">
        <v>201</v>
      </c>
      <c r="K16" s="345">
        <v>1.25</v>
      </c>
      <c r="L16" s="342">
        <v>3</v>
      </c>
      <c r="N16" s="316" t="s">
        <v>219</v>
      </c>
      <c r="O16" s="333">
        <f ca="1">'Data Analysis (Amendments)'!AC173</f>
        <v>0</v>
      </c>
    </row>
    <row r="17" spans="1:15" ht="14.7" thickBot="1">
      <c r="A17" s="258" t="s">
        <v>191</v>
      </c>
      <c r="B17" s="266">
        <f>SUM(COUNTA('Data Analysis (Amendments)'!C4:C18),COUNTIFS('Data Analysis (Amendments)'!A22:A171,"&lt;&gt;Yes",'Data Analysis (Amendments)'!BE22:BE171,"Mort"))</f>
        <v>0</v>
      </c>
      <c r="C17" s="268" t="e">
        <f>B17/$B$16</f>
        <v>#DIV/0!</v>
      </c>
      <c r="D17" s="268" t="e">
        <f>SUM(SUM('Data Analysis (Amendments)'!G4:G18),SUMIF('Data Analysis (Amendments)'!A22:A171,"&lt;&gt;Yes",'Data Analysis (Amendments)'!G22:G171))/SUM(SUM('Data Analysis (Amendments)'!H4:H18),SUMIFS('Data Analysis (Amendments)'!H22:H171,'Data Analysis (Amendments)'!A22:A171,"&lt;&gt;Yes",'Data Analysis (Amendments)'!BE22:BE171,"Mort"))</f>
        <v>#DIV/0!</v>
      </c>
      <c r="F17" s="261" t="s">
        <v>213</v>
      </c>
      <c r="G17" s="311">
        <f>SUM(COUNTIFS('Data Analysis (Amendments)'!I4:I18,"&gt;0",'Data Analysis (Amendments)'!I4:I18,"&lt;=0.65"),COUNTIFS('Data Analysis (Amendments)'!I22:I171,"&gt;0",'Data Analysis (Amendments)'!A22:A171,"&lt;&gt;Yes",'Data Analysis (Amendments)'!I22:I171,"&lt;=0.65"))</f>
        <v>0</v>
      </c>
      <c r="H17" s="307" t="e">
        <f t="shared" ref="H17:H21" si="1">G17/$B$16</f>
        <v>#DIV/0!</v>
      </c>
      <c r="J17" s="329"/>
      <c r="K17" s="254" t="s">
        <v>193</v>
      </c>
      <c r="L17" s="330" t="s">
        <v>205</v>
      </c>
      <c r="N17" s="316" t="s">
        <v>220</v>
      </c>
      <c r="O17" s="334">
        <f ca="1">'Data Analysis (Amendments)'!AD173</f>
        <v>0</v>
      </c>
    </row>
    <row r="18" spans="1:15" ht="14.7" thickBot="1">
      <c r="A18" s="259" t="s">
        <v>192</v>
      </c>
      <c r="B18" s="266">
        <f>COUNTIFS('Data Analysis (Amendments)'!BE22:BE171,"Unen",'Data Analysis (Amendments)'!A22:A171,"&lt;&gt;Yes")</f>
        <v>0</v>
      </c>
      <c r="C18" s="268" t="e">
        <f>B18/$B$16</f>
        <v>#DIV/0!</v>
      </c>
      <c r="D18" s="432" t="s">
        <v>151</v>
      </c>
      <c r="F18" s="261" t="s">
        <v>214</v>
      </c>
      <c r="G18" s="311">
        <f>SUM(COUNTIFS('Data Analysis (Amendments)'!I4:I18,"&gt;0.65",'Data Analysis (Amendments)'!I4:I18,"&lt;=0.75"),COUNTIFS('Data Analysis (Amendments)'!I22:I171,"&gt;0.65",'Data Analysis (Amendments)'!A22:A171,"&lt;&gt;Yes",'Data Analysis (Amendments)'!I22:I171,"&lt;=0.75"))</f>
        <v>0</v>
      </c>
      <c r="H18" s="307" t="e">
        <f t="shared" si="1"/>
        <v>#DIV/0!</v>
      </c>
      <c r="J18" s="261" t="s">
        <v>202</v>
      </c>
      <c r="K18" s="267">
        <f>SUM(COUNTIFS('Data Analysis (Amendments)'!A4:A18,"&gt;0",'Data Analysis (Amendments)'!A4:A18,"&lt;"&amp;K16),COUNTIFS('Data Analysis (Amendments)'!A22:A171,"&lt;&gt;Yes",'Data Analysis (Amendments)'!M22:M171,"&gt;0",'Data Analysis (Amendments)'!M22:M171,"&lt;"&amp;K16))</f>
        <v>0</v>
      </c>
      <c r="L18" s="307" t="e">
        <f>K18/B16</f>
        <v>#DIV/0!</v>
      </c>
      <c r="N18" s="316" t="s">
        <v>221</v>
      </c>
      <c r="O18" s="334">
        <f ca="1">'Data Analysis (Amendments)'!AE173</f>
        <v>0</v>
      </c>
    </row>
    <row r="19" spans="1:15" ht="14.7" thickBot="1">
      <c r="B19" s="54"/>
      <c r="C19" s="54"/>
      <c r="D19" s="54"/>
      <c r="F19" s="261" t="s">
        <v>215</v>
      </c>
      <c r="G19" s="311">
        <f>SUM(COUNTIFS('Data Analysis (Amendments)'!I4:I18,"&gt;0.75",'Data Analysis (Amendments)'!I4:I18,"&lt;=0.85"),COUNTIFS('Data Analysis (Amendments)'!I22:I171,"&gt;0.75",'Data Analysis (Amendments)'!A22:A171,"&lt;&gt;Yes",'Data Analysis (Amendments)'!I22:I171,"&lt;=0.85"))</f>
        <v>0</v>
      </c>
      <c r="H19" s="307" t="e">
        <f t="shared" si="1"/>
        <v>#DIV/0!</v>
      </c>
      <c r="J19" s="261" t="s">
        <v>203</v>
      </c>
      <c r="K19" s="267">
        <f>SUM(COUNTIFS('Data Analysis (Amendments)'!A4:A18,"&gt;="&amp;K16,'Data Analysis (Amendments)'!A4:A18,"&lt;="&amp;L16),COUNTIFS('Data Analysis (Amendments)'!A22:A171,"&lt;&gt;Yes",'Data Analysis (Amendments)'!M22:M171,"&gt;="&amp;K16,'Data Analysis (Amendments)'!M22:M171,"&lt;="&amp;L16))</f>
        <v>0</v>
      </c>
      <c r="L19" s="307" t="e">
        <f>K19/B16</f>
        <v>#DIV/0!</v>
      </c>
      <c r="N19" s="316" t="s">
        <v>222</v>
      </c>
      <c r="O19" s="334">
        <f ca="1">'Data Analysis (Amendments)'!AF173</f>
        <v>0</v>
      </c>
    </row>
    <row r="20" spans="1:15" ht="14.7" thickBot="1">
      <c r="A20" s="253" t="s">
        <v>207</v>
      </c>
      <c r="B20" s="263" t="s">
        <v>197</v>
      </c>
      <c r="C20" s="263" t="s">
        <v>81</v>
      </c>
      <c r="D20" s="255" t="s">
        <v>198</v>
      </c>
      <c r="F20" s="261" t="s">
        <v>216</v>
      </c>
      <c r="G20" s="311">
        <f>SUM(COUNTIFS('Data Analysis (Amendments)'!I4:I18,"&gt;0.85",'Data Analysis (Amendments)'!I4:I18,"&lt;1"),COUNTIFS('Data Analysis (Amendments)'!I22:I171,"&gt;0.85",'Data Analysis (Amendments)'!A22:A171,"&lt;&gt;Yes",'Data Analysis (Amendments)'!I22:I171,"&lt;1"))</f>
        <v>0</v>
      </c>
      <c r="H20" s="307" t="e">
        <f t="shared" si="1"/>
        <v>#DIV/0!</v>
      </c>
      <c r="J20" s="262" t="s">
        <v>204</v>
      </c>
      <c r="K20" s="308">
        <f>SUM(COUNTIF('Data Analysis (Amendments)'!A4:A18,"&gt;"&amp;L16),COUNTIFS('Data Analysis (Amendments)'!A22:A171,"&lt;&gt;Yes",'Data Analysis (Amendments)'!M22:M171,"&gt;"&amp;L16))</f>
        <v>0</v>
      </c>
      <c r="L20" s="309" t="e">
        <f>K20/B16</f>
        <v>#DIV/0!</v>
      </c>
      <c r="N20" s="317" t="s">
        <v>223</v>
      </c>
      <c r="O20" s="335">
        <f ca="1">'Data Analysis (Amendments)'!AG173</f>
        <v>0</v>
      </c>
    </row>
    <row r="21" spans="1:15" ht="14.7" thickBot="1">
      <c r="A21" s="257" t="s">
        <v>82</v>
      </c>
      <c r="B21" s="266">
        <f>SUM(COUNTIFS('Data Analysis (Amendments)'!$F$4:$F$18,'Data Analysis (Amendments)'!C182,'Data Analysis (Amendments)'!C4:C18,'Data Analysis (Amendments)'!C178),COUNTIFS('Data Analysis (Amendments)'!A22:A171,"&lt;&gt;Yes",'Data Analysis (Amendments)'!F22:F171,'Data Analysis (Amendments)'!C182,'Data Analysis (Amendments)'!C22:C171,'Data Analysis (Amendments)'!C178))</f>
        <v>0</v>
      </c>
      <c r="C21" s="266">
        <f>SUM(COUNTIFS('Data Analysis (Amendments)'!$F$4:$F$18,'Data Analysis (Amendments)'!C182,'Data Analysis (Amendments)'!C4:C18,'Data Analysis (Amendments)'!C179),COUNTIFS('Data Analysis (Amendments)'!A22:A171,"&lt;&gt;Yes",'Data Analysis (Amendments)'!F22:F171,'Data Analysis (Amendments)'!C182,'Data Analysis (Amendments)'!C22:C171,'Data Analysis (Amendments)'!C179))</f>
        <v>0</v>
      </c>
      <c r="D21" s="266">
        <f>SUM(B21:C21)</f>
        <v>0</v>
      </c>
      <c r="F21" s="262" t="s">
        <v>196</v>
      </c>
      <c r="G21" s="353">
        <f>COUNTIFS('Data Analysis (Amendments)'!I22:I171,"&gt;=1",'Data Analysis (Amendments)'!A22:A171,"&lt;&gt;Yes")</f>
        <v>0</v>
      </c>
      <c r="H21" s="309" t="e">
        <f t="shared" si="1"/>
        <v>#DIV/0!</v>
      </c>
    </row>
    <row r="22" spans="1:15" ht="15" thickTop="1" thickBot="1">
      <c r="A22" s="258" t="s">
        <v>194</v>
      </c>
      <c r="B22" s="266">
        <f>SUM(COUNTIFS('Data Analysis (Amendments)'!$F$4:$F$18,'Data Analysis (Amendments)'!C183,'Data Analysis (Amendments)'!C4:C18,'Data Analysis (Amendments)'!C178),COUNTIFS('Data Analysis (Amendments)'!A22:A171,"&lt;&gt;Yes",'Data Analysis (Amendments)'!F22:F171,'Data Analysis (Amendments)'!C183,'Data Analysis (Amendments)'!C22:C171,'Data Analysis (Amendments)'!C178))</f>
        <v>0</v>
      </c>
      <c r="C22" s="266">
        <f>SUM(COUNTIFS('Data Analysis (Amendments)'!$F$4:$F$18,'Data Analysis (Amendments)'!C183,'Data Analysis (Amendments)'!C4:C18,'Data Analysis (Amendments)'!C179),COUNTIFS('Data Analysis (Amendments)'!A22:A171,"&lt;&gt;Yes",'Data Analysis (Amendments)'!F22:F171,'Data Analysis (Amendments)'!C183,'Data Analysis (Amendments)'!C22:C171,'Data Analysis (Amendments)'!C179))</f>
        <v>0</v>
      </c>
      <c r="D22" s="266">
        <f>SUM(B22:C22)</f>
        <v>0</v>
      </c>
      <c r="N22" s="365" t="s">
        <v>59</v>
      </c>
      <c r="O22" s="371">
        <f>'Data Analysis (Amendments)'!M173</f>
        <v>0</v>
      </c>
    </row>
    <row r="23" spans="1:15" ht="15" thickTop="1" thickBot="1">
      <c r="A23" s="259" t="s">
        <v>190</v>
      </c>
      <c r="B23" s="266">
        <f>'Data Analysis (Amendments)'!N178</f>
        <v>0</v>
      </c>
      <c r="C23" s="266">
        <f>'Data Analysis (Amendments)'!N179</f>
        <v>0</v>
      </c>
      <c r="D23" s="266">
        <f>SUM(B23:C23)</f>
        <v>0</v>
      </c>
      <c r="E23" t="s">
        <v>41</v>
      </c>
      <c r="F23" s="312" t="s">
        <v>217</v>
      </c>
      <c r="G23" s="406" t="e">
        <f>IF(SMALL('Data Analysis (Amendments)'!I4:I18,COUNTIF('Data Analysis (Amendments)'!I4:I18,0)+1)&lt;SMALL('Data Analysis (Amendments)'!BF22:BF171,COUNTIF('Data Analysis (Amendments)'!BF22:BF171,0)+1),SMALL('Data Analysis (Amendments)'!I4:I18,COUNTIF('Data Analysis (Amendments)'!I4:I18,0)+1),SMALL('Data Analysis (Amendments)'!BF22:BF171,COUNTIF('Data Analysis (Amendments)'!BF22:BF171,0)+1))</f>
        <v>#NUM!</v>
      </c>
      <c r="H23" s="406">
        <f>MAX('Data Analysis (Amendments)'!I4:I18,'Data Analysis (Amendments)'!BF22:BF171)</f>
        <v>0</v>
      </c>
      <c r="J23" s="313" t="s">
        <v>227</v>
      </c>
      <c r="K23" s="406" t="e">
        <f>IF(SMALL('Data Analysis (Amendments)'!A4:A18,COUNTIF('Data Analysis (Amendments)'!A4:A18,0)+1)&lt;SMALL('Data Analysis (Amendments)'!BG22:BG171,COUNTIF('Data Analysis (Amendments)'!BG22:BG171,0)+1),SMALL('Data Analysis (Amendments)'!A4:A18,COUNTIF('Data Analysis (Amendments)'!A4:A18,0)+1),SMALL('Data Analysis (Amendments)'!BG22:BG171,COUNTIF('Data Analysis (Amendments)'!BG22:BG171,0)+1))</f>
        <v>#NUM!</v>
      </c>
      <c r="L23" s="406">
        <f>MAX('Data Analysis (Amendments)'!A4:A18,'Data Analysis (Amendments)'!BG22:BG171)</f>
        <v>0</v>
      </c>
      <c r="N23" s="367" t="s">
        <v>228</v>
      </c>
      <c r="O23" s="372">
        <f ca="1">'Data Analysis (Amendments)'!AB173</f>
        <v>0</v>
      </c>
    </row>
    <row r="24" spans="1:15" ht="18" customHeight="1"/>
    <row r="25" spans="1:15" ht="20.399999999999999">
      <c r="A25" s="740" t="s">
        <v>226</v>
      </c>
      <c r="B25" s="740"/>
      <c r="C25" s="740"/>
      <c r="D25" s="740"/>
      <c r="E25" s="740"/>
      <c r="F25" s="740"/>
      <c r="G25" s="740"/>
      <c r="H25" s="740"/>
      <c r="I25" s="740"/>
      <c r="J25" s="740"/>
      <c r="K25" s="740"/>
      <c r="L25" s="740"/>
      <c r="M25" s="740"/>
      <c r="N25" s="740"/>
      <c r="O25" s="740"/>
    </row>
    <row r="26" spans="1:15" ht="9" customHeight="1" thickBot="1"/>
    <row r="27" spans="1:15" ht="15" thickTop="1" thickBot="1">
      <c r="A27" s="256" t="s">
        <v>209</v>
      </c>
      <c r="B27" s="254" t="s">
        <v>193</v>
      </c>
      <c r="C27" s="263" t="s">
        <v>205</v>
      </c>
      <c r="D27" s="255" t="s">
        <v>55</v>
      </c>
      <c r="F27" s="252" t="s">
        <v>206</v>
      </c>
      <c r="G27" s="264" t="s">
        <v>193</v>
      </c>
      <c r="H27" s="265" t="s">
        <v>205</v>
      </c>
      <c r="J27" s="327" t="s">
        <v>208</v>
      </c>
      <c r="K27" s="328" t="s">
        <v>199</v>
      </c>
      <c r="L27" s="265" t="s">
        <v>200</v>
      </c>
      <c r="N27" s="314" t="s">
        <v>218</v>
      </c>
      <c r="O27" s="315" t="s">
        <v>76</v>
      </c>
    </row>
    <row r="28" spans="1:15" ht="15" thickTop="1" thickBot="1">
      <c r="A28" s="257" t="s">
        <v>190</v>
      </c>
      <c r="B28" s="346">
        <f t="shared" ref="B28:C30" si="2">B16</f>
        <v>0</v>
      </c>
      <c r="C28" s="433" t="str">
        <f t="shared" si="2"/>
        <v>N/A</v>
      </c>
      <c r="D28" s="348">
        <f>'Data Analysis (Amendments)'!I174</f>
        <v>0</v>
      </c>
      <c r="F28" s="260" t="s">
        <v>195</v>
      </c>
      <c r="G28" s="347">
        <f>COUNTIFS('Data Analysis (Amendments)'!A22:A171,"&lt;&gt;Yes",'Data Analysis (Amendments)'!BE22:BE171,"Unen")</f>
        <v>0</v>
      </c>
      <c r="H28" s="349" t="e">
        <f>G28/B28</f>
        <v>#DIV/0!</v>
      </c>
      <c r="J28" s="261" t="s">
        <v>201</v>
      </c>
      <c r="K28" s="345">
        <v>1.25</v>
      </c>
      <c r="L28" s="342">
        <v>3</v>
      </c>
      <c r="N28" s="316" t="s">
        <v>219</v>
      </c>
      <c r="O28" s="336">
        <f ca="1">'Data Analysis (Amendments)'!AC174</f>
        <v>0</v>
      </c>
    </row>
    <row r="29" spans="1:15" ht="14.7" thickBot="1">
      <c r="A29" s="258" t="s">
        <v>191</v>
      </c>
      <c r="B29" s="346">
        <f t="shared" si="2"/>
        <v>0</v>
      </c>
      <c r="C29" s="348" t="e">
        <f t="shared" si="2"/>
        <v>#DIV/0!</v>
      </c>
      <c r="D29" s="348" t="e">
        <f>SUM(SUM('Data Analysis (Amendments)'!M4:M18),SUMIF('Data Analysis (Amendments)'!M4:M18,"",'Data Analysis (Amendments)'!G4:G18),SUMIF('Data Analysis (Amendments)'!A22:A171,"&lt;&gt;Yes",'Data Analysis (Amendments)'!G22:G171))/SUM(SUM('Data Analysis (Amendments)'!N4:N18),SUMIF('Data Analysis (Amendments)'!N4:N18,"",'Data Analysis (Amendments)'!H4:H18),SUMIFS('Data Analysis (Amendments)'!H22:H171,'Data Analysis (Amendments)'!A22:A171,"&lt;&gt;Yes",'Data Analysis (Amendments)'!BE22:BE171,"Mort"))</f>
        <v>#DIV/0!</v>
      </c>
      <c r="F29" s="261" t="s">
        <v>213</v>
      </c>
      <c r="G29" s="347">
        <f>SUM(COUNTIFS('Data Analysis (Amendments)'!I4:I18,"&gt;0",'Data Analysis (Amendments)'!I4:I18,"&lt;=0.65"),COUNTIFS('Data Analysis (Amendments)'!Q4:Q18,"&gt;0",'Data Analysis (Amendments)'!Q4:Q18,"&lt;=0.65"),COUNTIFS('Data Analysis (Amendments)'!A22:A171,"&lt;&gt;Yes",'Data Analysis (Amendments)'!I22:I171,"&gt;0",'Data Analysis (Amendments)'!I22:I171,"&lt;=0.65"))</f>
        <v>0</v>
      </c>
      <c r="H29" s="349" t="e">
        <f>G28/$B$28</f>
        <v>#DIV/0!</v>
      </c>
      <c r="J29" s="329"/>
      <c r="K29" s="254" t="s">
        <v>193</v>
      </c>
      <c r="L29" s="330" t="s">
        <v>205</v>
      </c>
      <c r="N29" s="316" t="s">
        <v>220</v>
      </c>
      <c r="O29" s="343">
        <f ca="1">'Data Analysis (Amendments)'!AD174</f>
        <v>0</v>
      </c>
    </row>
    <row r="30" spans="1:15" ht="14.7" thickBot="1">
      <c r="A30" s="259" t="s">
        <v>192</v>
      </c>
      <c r="B30" s="346">
        <f t="shared" si="2"/>
        <v>0</v>
      </c>
      <c r="C30" s="348" t="e">
        <f t="shared" si="2"/>
        <v>#DIV/0!</v>
      </c>
      <c r="D30" s="433" t="s">
        <v>151</v>
      </c>
      <c r="F30" s="261" t="s">
        <v>214</v>
      </c>
      <c r="G30" s="347">
        <f>SUM(COUNTIFS('Data Analysis (Amendments)'!I4:I18,"&gt;0.65",'Data Analysis (Amendments)'!I4:I18,"&lt;=0.75"),COUNTIFS('Data Analysis (Amendments)'!Q4:Q18,"&gt;0.65",'Data Analysis (Amendments)'!Q4:Q18,"&lt;=0.75"),COUNTIFS('Data Analysis (Amendments)'!A22:A171,"&lt;&gt;Yes",'Data Analysis (Amendments)'!I22:I171,"&gt;0.65",'Data Analysis (Amendments)'!I22:I171,"&lt;=0.75"))</f>
        <v>0</v>
      </c>
      <c r="H30" s="349" t="e">
        <f t="shared" ref="H30:H32" si="3">G29/$B$28</f>
        <v>#DIV/0!</v>
      </c>
      <c r="J30" s="261" t="s">
        <v>202</v>
      </c>
      <c r="K30" s="347">
        <f>SUM(COUNTIFS('Data Analysis (Amendments)'!M4:M18,"",'Data Analysis (Amendments)'!A4:A18,"&gt;0",'Data Analysis (Amendments)'!A4:A18,"&lt;"&amp;K28),COUNTIFS('Data Analysis (Amendments)'!S4:S18,"&gt;0",'Data Analysis (Amendments)'!S4:S18,"&lt;"&amp;K28),COUNTIFS('Data Analysis (Amendments)'!A22:A171,"&lt;&gt;Yes",'Data Analysis (Amendments)'!M22:M171,"&gt;0",'Data Analysis (Amendments)'!M22:M171,"&lt;"&amp;K28))</f>
        <v>0</v>
      </c>
      <c r="L30" s="349" t="e">
        <f>K30/B28</f>
        <v>#DIV/0!</v>
      </c>
      <c r="N30" s="316" t="s">
        <v>221</v>
      </c>
      <c r="O30" s="343">
        <f ca="1">'Data Analysis (Amendments)'!AE174</f>
        <v>0</v>
      </c>
    </row>
    <row r="31" spans="1:15" ht="14.7" thickBot="1">
      <c r="F31" s="261" t="s">
        <v>215</v>
      </c>
      <c r="G31" s="347">
        <f>SUM(COUNTIFS('Data Analysis (Amendments)'!I4:I18,"&gt;0.75",'Data Analysis (Amendments)'!I4:I18,"&lt;=0.85"),COUNTIFS('Data Analysis (Amendments)'!Q4:Q18,"&gt;0.75",'Data Analysis (Amendments)'!Q4:Q18,"&lt;=0.85"),COUNTIFS('Data Analysis (Amendments)'!A22:A171,"&lt;&gt;Yes",'Data Analysis (Amendments)'!I22:I171,"&gt;0.75",'Data Analysis (Amendments)'!I22:I171,"&lt;=0.85"))</f>
        <v>0</v>
      </c>
      <c r="H31" s="349" t="e">
        <f t="shared" si="3"/>
        <v>#DIV/0!</v>
      </c>
      <c r="J31" s="261" t="s">
        <v>203</v>
      </c>
      <c r="K31" s="347">
        <f>SUM(COUNTIFS('Data Analysis (Amendments)'!M4:M18,"",'Data Analysis (Amendments)'!A4:A18,"&gt;="&amp;K28,'Data Analysis (Amendments)'!A4:A18,"&lt;="&amp;L28),COUNTIFS('Data Analysis (Amendments)'!S4:S18,"&gt;="&amp;K28,'Data Analysis (Amendments)'!S4:S18,"&lt;="&amp;L28),COUNTIFS('Data Analysis (Amendments)'!A22:A171,"&lt;&gt;Yes",'Data Analysis (Amendments)'!M22:M171,"&gt;="&amp;K28,'Data Analysis (Amendments)'!M22:M171,"&lt;="&amp;L28))</f>
        <v>0</v>
      </c>
      <c r="L31" s="349" t="e">
        <f>K31/B29</f>
        <v>#DIV/0!</v>
      </c>
      <c r="N31" s="316" t="s">
        <v>222</v>
      </c>
      <c r="O31" s="343">
        <f ca="1">'Data Analysis (Amendments)'!AF174</f>
        <v>0</v>
      </c>
    </row>
    <row r="32" spans="1:15" ht="14.7" thickBot="1">
      <c r="A32" s="253" t="s">
        <v>207</v>
      </c>
      <c r="B32" s="263" t="s">
        <v>197</v>
      </c>
      <c r="C32" s="263" t="s">
        <v>81</v>
      </c>
      <c r="D32" s="255" t="s">
        <v>198</v>
      </c>
      <c r="F32" s="261" t="s">
        <v>216</v>
      </c>
      <c r="G32" s="347">
        <f>SUM(COUNTIFS('Data Analysis (Amendments)'!I4:I18,"&gt;0.85",'Data Analysis (Amendments)'!I4:I18,"&lt;1"),COUNTIFS('Data Analysis (Amendments)'!Q4:Q18,"&gt;0.85",'Data Analysis (Amendments)'!Q4:Q18,"&lt;1"),COUNTIFS('Data Analysis (Amendments)'!A22:A171,"&lt;&gt;Yes",'Data Analysis (Amendments)'!I22:I171,"&gt;0.85",'Data Analysis (Amendments)'!I22:I171,"&lt;1"))</f>
        <v>0</v>
      </c>
      <c r="H32" s="349" t="e">
        <f t="shared" si="3"/>
        <v>#DIV/0!</v>
      </c>
      <c r="J32" s="262" t="s">
        <v>204</v>
      </c>
      <c r="K32" s="350">
        <f>SUM(COUNTIFS('Data Analysis (Amendments)'!M4:M18,"",'Data Analysis (Amendments)'!A4:A18,"&gt;"&amp;L28),COUNTIFS('Data Analysis (Amendments)'!A22:A171,"&lt;&gt;Yes",'Data Analysis (Amendments)'!M22:M171,"&gt;"&amp;L28),COUNTIFS('Data Analysis (Amendments)'!S4:S18,"&gt;"&amp;L28))</f>
        <v>0</v>
      </c>
      <c r="L32" s="351" t="e">
        <f>K32/B28</f>
        <v>#DIV/0!</v>
      </c>
      <c r="N32" s="317" t="s">
        <v>223</v>
      </c>
      <c r="O32" s="344">
        <f ca="1">'Data Analysis (Amendments)'!AG174</f>
        <v>0</v>
      </c>
    </row>
    <row r="33" spans="1:15" ht="14.7" thickBot="1">
      <c r="A33" s="257" t="s">
        <v>82</v>
      </c>
      <c r="B33" s="346">
        <f>B21</f>
        <v>0</v>
      </c>
      <c r="C33" s="346">
        <f t="shared" ref="C33:D35" si="4">C21</f>
        <v>0</v>
      </c>
      <c r="D33" s="346">
        <f t="shared" si="4"/>
        <v>0</v>
      </c>
      <c r="F33" s="262" t="s">
        <v>196</v>
      </c>
      <c r="G33" s="350">
        <f>COUNTIFS('Data Analysis (Amendments)'!I22:I171,"&gt;=1",'Data Analysis (Amendments)'!A22:A171,"&lt;&gt;Yes")</f>
        <v>0</v>
      </c>
      <c r="H33" s="351" t="e">
        <f>G33/B28</f>
        <v>#DIV/0!</v>
      </c>
    </row>
    <row r="34" spans="1:15" ht="15" thickTop="1" thickBot="1">
      <c r="A34" s="258" t="s">
        <v>194</v>
      </c>
      <c r="B34" s="346">
        <f>B22</f>
        <v>0</v>
      </c>
      <c r="C34" s="346">
        <f t="shared" si="4"/>
        <v>0</v>
      </c>
      <c r="D34" s="346">
        <f t="shared" si="4"/>
        <v>0</v>
      </c>
      <c r="N34" s="365" t="s">
        <v>59</v>
      </c>
      <c r="O34" s="366">
        <f>'Data Analysis (Amendments)'!M174</f>
        <v>0</v>
      </c>
    </row>
    <row r="35" spans="1:15" ht="15" thickTop="1" thickBot="1">
      <c r="A35" s="259" t="s">
        <v>190</v>
      </c>
      <c r="B35" s="346">
        <f>B23</f>
        <v>0</v>
      </c>
      <c r="C35" s="346">
        <f t="shared" si="4"/>
        <v>0</v>
      </c>
      <c r="D35" s="346">
        <f t="shared" si="4"/>
        <v>0</v>
      </c>
      <c r="F35" s="312" t="s">
        <v>217</v>
      </c>
      <c r="G35" s="407" t="e">
        <f>IF(SMALL('Data Analysis (Amendments)'!BR4:BR18,COUNTIF('Data Analysis (Amendments)'!BR4:BR18,0)+1)&lt;SMALL('Data Analysis (Amendments)'!BF22:BF171,COUNTIF('Data Analysis (Amendments)'!BF22:BF171,0)+1),SMALL('Data Analysis (Amendments)'!BR4:BR18,COUNTIF('Data Analysis (Amendments)'!BR4:BR18,0)+1),SMALL('Data Analysis (Amendments)'!BF22:BF171,COUNTIF('Data Analysis (Amendments)'!BF22:BF171,0)+1))</f>
        <v>#NUM!</v>
      </c>
      <c r="H35" s="407">
        <f>MAX('Data Analysis (Amendments)'!BR4:BR18,'Data Analysis (Amendments)'!BF22:BF171)</f>
        <v>0</v>
      </c>
      <c r="J35" s="313" t="s">
        <v>227</v>
      </c>
      <c r="K35" s="407" t="e">
        <f>IF(SMALL('Data Analysis (Amendments)'!BS4:BS18,COUNTIF('Data Analysis (Amendments)'!BS4:BS18,0)+1)&lt;SMALL('Data Analysis (Amendments)'!BG22:BG171,COUNTIF('Data Analysis (Amendments)'!BG22:BG171,0)+1),SMALL('Data Analysis (Amendments)'!BS4:BS18,COUNTIF('Data Analysis (Amendments)'!BS4:BS18,0)+1),SMALL('Data Analysis (Amendments)'!BG22:BG171,COUNTIF('Data Analysis (Amendments)'!BG22:BG171,0)+1))</f>
        <v>#NUM!</v>
      </c>
      <c r="L35" s="407">
        <f>MAX('Data Analysis (Amendments)'!BS4:BS18,'Data Analysis (Amendments)'!BG22:BG171)</f>
        <v>0</v>
      </c>
      <c r="N35" s="367" t="s">
        <v>228</v>
      </c>
      <c r="O35" s="368">
        <f ca="1">'Data Analysis (Amendments)'!AB174</f>
        <v>0</v>
      </c>
    </row>
  </sheetData>
  <mergeCells count="3">
    <mergeCell ref="A1:O1"/>
    <mergeCell ref="A13:O13"/>
    <mergeCell ref="A25:O2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1. Portfolio Schedule</vt:lpstr>
      <vt:lpstr>Overview</vt:lpstr>
      <vt:lpstr>2. Business Plan</vt:lpstr>
      <vt:lpstr>3. Cashflow Statement</vt:lpstr>
      <vt:lpstr>4. Assets &amp; Liabilities</vt:lpstr>
      <vt:lpstr>Data Analysis (Client Schedule)</vt:lpstr>
      <vt:lpstr>AVM</vt:lpstr>
      <vt:lpstr>Data Analysis (Amendments)</vt:lpstr>
      <vt:lpstr>Data Organisation</vt:lpstr>
      <vt:lpstr>Dashboard</vt:lpstr>
      <vt:lpstr>AVM</vt:lpstr>
      <vt:lpstr>'1. Portfolio Schedule'!Print_Area</vt:lpstr>
      <vt:lpstr>'2. Business Plan'!Print_Area</vt:lpstr>
      <vt:lpstr>'3. Cashflow Statement'!Print_Area</vt:lpstr>
      <vt:lpstr>'4. Assets &amp; Liabilities'!Print_Area</vt:lpstr>
      <vt:lpstr>Overview!Print_Area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Jack</dc:creator>
  <cp:lastModifiedBy>Laura Sneddon</cp:lastModifiedBy>
  <cp:lastPrinted>2018-11-19T13:23:13Z</cp:lastPrinted>
  <dcterms:created xsi:type="dcterms:W3CDTF">2018-09-03T15:06:03Z</dcterms:created>
  <dcterms:modified xsi:type="dcterms:W3CDTF">2026-02-19T12:48:44Z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1028803735</vt:i4>
  </property>
  <property fmtid="{D5CDD505-2E9C-101B-9397-08002B2CF9AE}" pid="3" name="_NewReviewCycle">
    <vt:lpwstr/>
  </property>
  <property fmtid="{D5CDD505-2E9C-101B-9397-08002B2CF9AE}" pid="4" name="_EmailSubject">
    <vt:lpwstr>TMLCC456 - Portfolio Submission Form Amendments.xlsx</vt:lpwstr>
  </property>
  <property fmtid="{D5CDD505-2E9C-101B-9397-08002B2CF9AE}" pid="5" name="_AuthorEmail">
    <vt:lpwstr>gary.cahill@themortgagelender.com</vt:lpwstr>
  </property>
  <property fmtid="{D5CDD505-2E9C-101B-9397-08002B2CF9AE}" pid="6" name="_AuthorEmailDisplayName">
    <vt:lpwstr>Gary Cahill</vt:lpwstr>
  </property>
  <property fmtid="{D5CDD505-2E9C-101B-9397-08002B2CF9AE}" pid="7" name="_PreviousAdHocReviewCycleID">
    <vt:i4>-1737711688</vt:i4>
  </property>
  <property fmtid="{D5CDD505-2E9C-101B-9397-08002B2CF9AE}" pid="8" name="_ReviewingToolsShownOnce">
    <vt:lpwstr/>
  </property>
</Properties>
</file>